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idencia\Desktop\2024\Transparencia\2o Trim\"/>
    </mc:Choice>
  </mc:AlternateContent>
  <bookViews>
    <workbookView xWindow="0" yWindow="0" windowWidth="23040" windowHeight="9264"/>
  </bookViews>
  <sheets>
    <sheet name="IC-2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'IC-26'!$G$1:$G$409</definedName>
    <definedName name="_xlnm.Print_Area" localSheetId="0">'IC-26'!$A$1:$H$423</definedName>
    <definedName name="_xlnm.Database" localSheetId="0">#REF!</definedName>
    <definedName name="_xlnm.Database">#REF!</definedName>
    <definedName name="CUMPLE" localSheetId="0">#REF!</definedName>
    <definedName name="CUMPLE">#REF!</definedName>
    <definedName name="DI">[1]Datos!$B$102:$B$109</definedName>
    <definedName name="DIM" localSheetId="0">#REF!</definedName>
    <definedName name="DIM">#REF!</definedName>
    <definedName name="EyO">[2]Dictamen!$B$16:$C$1012</definedName>
    <definedName name="G.I.">[3]LISTAS!$D$4:$D$9</definedName>
    <definedName name="GENERAL" localSheetId="0">#REF!</definedName>
    <definedName name="GENERAL">#REF!</definedName>
    <definedName name="GI">[1]Datos!$B$95:$B$99</definedName>
    <definedName name="OPINION">[2]Dictamen!$B$6:$C$11</definedName>
    <definedName name="PRODIM" localSheetId="0">'[3]ANEXO 4'!#REF!</definedName>
    <definedName name="PRODIM">'[3]ANEXO 4'!#REF!</definedName>
    <definedName name="PRODIMDF">[3]LISTAS!$B$4:$B$11</definedName>
    <definedName name="Rubro">[1]Datos!$M$2:$M$8</definedName>
    <definedName name="rvtwgwt4c" localSheetId="0">#REF!</definedName>
    <definedName name="rvtwgwt4c">#REF!</definedName>
    <definedName name="S" localSheetId="0">#REF!</definedName>
    <definedName name="S">#REF!</definedName>
    <definedName name="SDD" localSheetId="0">#REF!</definedName>
    <definedName name="SDD">#REF!</definedName>
    <definedName name="SiNo">'[1]Anexo 4A'!$X$2:$X$3</definedName>
    <definedName name="_xlnm.Print_Titles" localSheetId="0">'IC-26'!$1:$10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5" i="1"/>
  <c r="B21" i="1"/>
  <c r="B31" i="1"/>
  <c r="B32" i="1"/>
  <c r="B45" i="1"/>
  <c r="B46" i="1"/>
  <c r="B47" i="1"/>
  <c r="B65" i="1"/>
  <c r="B66" i="1"/>
  <c r="B74" i="1"/>
  <c r="B80" i="1"/>
  <c r="B87" i="1"/>
  <c r="B91" i="1"/>
  <c r="B95" i="1"/>
  <c r="B96" i="1"/>
  <c r="B97" i="1"/>
  <c r="B118" i="1"/>
  <c r="B132" i="1"/>
  <c r="B133" i="1"/>
  <c r="B136" i="1"/>
  <c r="B139" i="1"/>
  <c r="B140" i="1"/>
  <c r="B141" i="1"/>
  <c r="B142" i="1"/>
  <c r="B143" i="1"/>
  <c r="B144" i="1"/>
  <c r="B146" i="1"/>
  <c r="B147" i="1"/>
  <c r="B153" i="1"/>
  <c r="B155" i="1"/>
  <c r="B157" i="1"/>
  <c r="B165" i="1"/>
  <c r="B167" i="1"/>
  <c r="B168" i="1"/>
  <c r="B170" i="1"/>
  <c r="B175" i="1"/>
  <c r="B176" i="1"/>
  <c r="B184" i="1"/>
  <c r="B186" i="1"/>
  <c r="B189" i="1"/>
  <c r="B190" i="1"/>
  <c r="B202" i="1"/>
  <c r="B206" i="1"/>
  <c r="B211" i="1"/>
  <c r="B225" i="1"/>
  <c r="B232" i="1"/>
  <c r="B298" i="1"/>
  <c r="B300" i="1"/>
  <c r="B302" i="1"/>
  <c r="B307" i="1"/>
  <c r="B308" i="1"/>
  <c r="B313" i="1"/>
  <c r="B314" i="1"/>
  <c r="B315" i="1"/>
  <c r="B319" i="1"/>
  <c r="B325" i="1"/>
  <c r="B326" i="1"/>
  <c r="B351" i="1"/>
  <c r="B397" i="1"/>
  <c r="B404" i="1"/>
  <c r="B405" i="1"/>
  <c r="B406" i="1"/>
  <c r="B29" i="1" l="1"/>
  <c r="B401" i="1"/>
  <c r="B407" i="1"/>
  <c r="B130" i="1"/>
  <c r="B82" i="1"/>
  <c r="B33" i="1"/>
</calcChain>
</file>

<file path=xl/sharedStrings.xml><?xml version="1.0" encoding="utf-8"?>
<sst xmlns="http://schemas.openxmlformats.org/spreadsheetml/2006/main" count="2264" uniqueCount="674">
  <si>
    <t xml:space="preserve">Nombre y descripción
del proyecto </t>
  </si>
  <si>
    <t>Número de Beneficiarios</t>
  </si>
  <si>
    <t>Programadas</t>
  </si>
  <si>
    <t>U.M.</t>
  </si>
  <si>
    <t>Cantidad</t>
  </si>
  <si>
    <t>Col. Fidel Velazquez</t>
  </si>
  <si>
    <t>Rehabilitación de Colector en Av. Eje Central Vicente Guerrero en el tramo de Unidad deportiva Acapulco Jorge Campos y Circuito Interior Renacimiento</t>
  </si>
  <si>
    <t xml:space="preserve">Col. Renacimiento </t>
  </si>
  <si>
    <t>Construcción de Sistema de Agua Potable en calle Federico Engels</t>
  </si>
  <si>
    <t>Pob. Lucio Cabañas</t>
  </si>
  <si>
    <t>Rehabilitación de Red de Agua Potable en Calle Ruffo Figueroa</t>
  </si>
  <si>
    <t>Unidad Hab. Adolfo López Mateos</t>
  </si>
  <si>
    <t>Rehabilitación de Tanque de Agua Potable</t>
  </si>
  <si>
    <t>Col. Cumbres de Figueroa</t>
  </si>
  <si>
    <t>Rehabilitación de obras de agua potable</t>
  </si>
  <si>
    <t>Acapulco de Juárez</t>
  </si>
  <si>
    <t>Tanque Palomares</t>
  </si>
  <si>
    <t>Red de Agua Potable Unidad Ciudadana</t>
  </si>
  <si>
    <t>Rehabilitación y Equipamiento de 3 Pozos del Sistema de Captación el Quemado</t>
  </si>
  <si>
    <t>Col. Nueva Revolución</t>
  </si>
  <si>
    <t>Construccion de Tanque de almacenamiento de agua Potable</t>
  </si>
  <si>
    <t>Pob. San Jose Cacahuatepec</t>
  </si>
  <si>
    <t>Construccion de Pozo artesiano</t>
  </si>
  <si>
    <t>Construcción de red de agua potable en calle principal entronque concalle del rio</t>
  </si>
  <si>
    <t>Col. Nueva Frontera</t>
  </si>
  <si>
    <t>Construcción de Sistema de Agua Potable en poblado el Veladero</t>
  </si>
  <si>
    <t>Pob. El Veladero</t>
  </si>
  <si>
    <t>Construccion de red de agua potable en calle sin nombre hacia el panteon</t>
  </si>
  <si>
    <t>Pob. Campanario</t>
  </si>
  <si>
    <t>Construcción de red de agua potable en calle principal hacia la preparatoria</t>
  </si>
  <si>
    <t>Pob. Cacahuatepec</t>
  </si>
  <si>
    <t>Construcción de red de agua potable en calle Cordillera de los Andes</t>
  </si>
  <si>
    <t>Col. El Palmar (Simón Bolivar)</t>
  </si>
  <si>
    <t>Rehabilitación de Planta Potabilizadora de agua potable "Cayaco" Segunda Etapa</t>
  </si>
  <si>
    <t>Col. Cayaco, Acapulco de Juárez, Gro.</t>
  </si>
  <si>
    <t>Rehabilitación de Sistema de agua potable en acueducto Lomas de Chapultepec tramo Cayaco al pob. Agua Caliente</t>
  </si>
  <si>
    <t xml:space="preserve">Rehbilitación de Red de Agua Potable en avenida Paseo del Campesino </t>
  </si>
  <si>
    <t>Col. Paseo la Cañada</t>
  </si>
  <si>
    <t>Subtotal de Agua Potable</t>
  </si>
  <si>
    <t>Rehabilitación de Red de Alcantarillado en canal Pluvial Aguas Blancas en calle 2 y calle Lazaro Cardenas</t>
  </si>
  <si>
    <t>Col. Bella Vista</t>
  </si>
  <si>
    <t>Construcción red de alcantarillado en canal pluvial entre calle rio Usumacinta y calle rio Mayo</t>
  </si>
  <si>
    <t>Col. San Agustin</t>
  </si>
  <si>
    <t>Construcción de Red de Alcantarillado en canal puvial en calle Hermenegildo Galeana</t>
  </si>
  <si>
    <t>Col. Nopalitos</t>
  </si>
  <si>
    <t>Subtotal Alcantarillado</t>
  </si>
  <si>
    <t>Col. Jacarandas</t>
  </si>
  <si>
    <t>Col. Altos de Miramar</t>
  </si>
  <si>
    <t>Construcción de Drenaje Sanitario en Andador 6</t>
  </si>
  <si>
    <t>Col. Ampl. Guadalupana en Acapulco de Juárez</t>
  </si>
  <si>
    <t>Construcción de Drenaje Sanitario en Calle Progreso</t>
  </si>
  <si>
    <t>Col. El Porvenir</t>
  </si>
  <si>
    <t>ml</t>
  </si>
  <si>
    <t>Construcción de Drenaje Sanitario en Calle Caracol</t>
  </si>
  <si>
    <t>Col. Miramar</t>
  </si>
  <si>
    <t>Construcción de Drenaje Sanitario en Calle Hermenegildo Galeana</t>
  </si>
  <si>
    <t>Pob. Llano Largo</t>
  </si>
  <si>
    <t xml:space="preserve">Construcción de Drenaje Sanitario en Calle la Union, Col. Jovero </t>
  </si>
  <si>
    <t>Pob. KM 32</t>
  </si>
  <si>
    <t>Rehabilitación de drenaje sanitario en la Venta</t>
  </si>
  <si>
    <t>Col. La Venta</t>
  </si>
  <si>
    <t>Rehabilitación de drenaje sanitario en calle Jose Gervacio del cad. 0+450.27 al cad. 0+865.27</t>
  </si>
  <si>
    <t>Col. Libertadores, Acapulco de Juárez, Guerrero</t>
  </si>
  <si>
    <t>Construcción de drenaje sanitario en calle 6</t>
  </si>
  <si>
    <t>Col. Zapata</t>
  </si>
  <si>
    <t>Rehabilitación de drenaje sanitario en Calle Girasoles</t>
  </si>
  <si>
    <t>Col. Lomas Verdes</t>
  </si>
  <si>
    <t>Rehabilitación de drenaje sanitario en canal entre calle Comando Submarino y calle David Porter</t>
  </si>
  <si>
    <t>Col. Alta Costa Azul</t>
  </si>
  <si>
    <t>Rehabilitación de drenaje sanitario en calle la Trinchera</t>
  </si>
  <si>
    <t>Construcción de Drenaje Sanitario En Calle Camelia</t>
  </si>
  <si>
    <t>Col. Unidos Por Guerrero</t>
  </si>
  <si>
    <t>Construcción de Drenaje Sanitario En Calle Bugambilias</t>
  </si>
  <si>
    <t>Construcción de Drenaje Sanitario En Calle Guerrero</t>
  </si>
  <si>
    <t>Col. Alborada 19</t>
  </si>
  <si>
    <t>Rehabilitación de Drenaje Sanitario en Av. Costera Miguel Aleman entre la Glorieta de la Diana a la BMW</t>
  </si>
  <si>
    <t>Localidad Acapulco De Juarez</t>
  </si>
  <si>
    <t>Rehabilitación de Drenaje Sanitario en Av. Costera Miguel Aleman Tramo en Centro de Convenciones</t>
  </si>
  <si>
    <t>Fracc. Costa Azul</t>
  </si>
  <si>
    <t>Rehabilitación de Drenaje Sanitario en Av. Calzada Pie de la Cuesta Frente al Panteón San Francisco</t>
  </si>
  <si>
    <t>Col. La Fabrica</t>
  </si>
  <si>
    <t>Construcción de Drenaje Sanitario en lateral del arroyo del mango esquina con el puente de la carretera a Ocotillo</t>
  </si>
  <si>
    <t>Pob. Texca</t>
  </si>
  <si>
    <t>Rehabilitación de Planta de Tratamiento de Aguas Residuales Nao-Trinidad (Carcamo)</t>
  </si>
  <si>
    <t>Col. Costa Azul</t>
  </si>
  <si>
    <t>Construccion de Drenaje Sanitario en Colector Nao Trinidad - Tramo Torres Gemelas A Calle El Morro</t>
  </si>
  <si>
    <t>Fracc. Condesa</t>
  </si>
  <si>
    <t>Construcción de Drenaje Sanitario en Calle José Maria Morelos y Pavón</t>
  </si>
  <si>
    <t>Col. Miguel Hidalgo</t>
  </si>
  <si>
    <t>Construcción de Drenaje Sanitario en calle del Canal del Perro</t>
  </si>
  <si>
    <t>Col. 15 de Septiembre</t>
  </si>
  <si>
    <t>Construccion de Drenaje Sanitario en Calle Obsidiana</t>
  </si>
  <si>
    <t>Col. Luis Donaldo Colosio</t>
  </si>
  <si>
    <t>Rehabilitación de Drenaje Sanitario en calle 4 entre calle 23 y calle 25</t>
  </si>
  <si>
    <t>Col. Emiliano Zapata</t>
  </si>
  <si>
    <t>Construcción de drenaje sanitario en calle Siete</t>
  </si>
  <si>
    <t>Rehabilitación de drenaje sanitario en calle Reforma</t>
  </si>
  <si>
    <t>Col. Independencia</t>
  </si>
  <si>
    <t>Construcción de drenaje sanitario en andador Oreganos</t>
  </si>
  <si>
    <t>Col. Jardin Mangos</t>
  </si>
  <si>
    <t>Rehabilitación de drenaje sanitario en calle la Soledad</t>
  </si>
  <si>
    <t xml:space="preserve">Col. Juan R. Escudero </t>
  </si>
  <si>
    <t>Rehabilitación de drenaje sanitario en calle Flamingos</t>
  </si>
  <si>
    <t>Fracc. Las Playas</t>
  </si>
  <si>
    <t>Construcción de drenaje sanitario en andador Sur</t>
  </si>
  <si>
    <t>Col. Del PRI</t>
  </si>
  <si>
    <t>Rehabilitación de drenaje sanitario en calle niño perdido</t>
  </si>
  <si>
    <t>Col. Santa Cruz</t>
  </si>
  <si>
    <t>Rehabilitación de drenaje sanitario en calle Cerro Azul</t>
  </si>
  <si>
    <t>Fracc. Hornos Insurgentes</t>
  </si>
  <si>
    <t>Construcción de drenaje sanitario en calle cerrada Durango</t>
  </si>
  <si>
    <t>Col. 16 De Marzo</t>
  </si>
  <si>
    <t>Construcción de drenaje sanitario en calle Porfirio Diaz</t>
  </si>
  <si>
    <t>Col. Villa Hermosa</t>
  </si>
  <si>
    <t>Construcción de drenaje sanitario en calle Copacabana</t>
  </si>
  <si>
    <t>Col. La Poza</t>
  </si>
  <si>
    <t>Rehabilitación de drenaje sanitario en calle 1 entre calle 2 y calle 6</t>
  </si>
  <si>
    <t>Construcción de drenaje sanitario en calle Julian Olea Nava (La Gloria)</t>
  </si>
  <si>
    <t>Construcción de drenaje sanitario en calle Rio Rojo</t>
  </si>
  <si>
    <t>Col. Nueva Aventura (San Agustin)</t>
  </si>
  <si>
    <t>Construcción de drenaje sanitario en calle Rio Usumacinta</t>
  </si>
  <si>
    <t>Construcción de drenaje sanitario en calle Ciruelos</t>
  </si>
  <si>
    <t>Col. La Esmeralda</t>
  </si>
  <si>
    <t>Construcción de drenaje sanitario en andador Marañonas</t>
  </si>
  <si>
    <t>Col. Brisas Del Mar</t>
  </si>
  <si>
    <t>Rehabilitación de drenaje sanitario en calle Dragos</t>
  </si>
  <si>
    <t>Col. Ampl. Esmeralda</t>
  </si>
  <si>
    <t>Rehabilitación de drenaje sanitario en calle Dos</t>
  </si>
  <si>
    <t>Rehabilitación de drenaje sanitario en calle Jacarandas</t>
  </si>
  <si>
    <t>Fracc. Club Campestre (Col. Libertadores)</t>
  </si>
  <si>
    <t>Construcción de Drenaje sanitario en calle 20 de Marzo</t>
  </si>
  <si>
    <t>Col. Mirador Coloso</t>
  </si>
  <si>
    <t>Construcción de Drenaje Sanitario en calle Magnolia</t>
  </si>
  <si>
    <t>Rehabilitación de Drenaje Sanitario en calle Ricardo Flores Magon</t>
  </si>
  <si>
    <t>Col. Los Lirios</t>
  </si>
  <si>
    <t>Construcción de Drenaje Sanitario en Calle Teresita Entronque Con Boulevard de Las Naciones</t>
  </si>
  <si>
    <t>Col. Granjas Del Marques</t>
  </si>
  <si>
    <t>Subtotal de Drenaje y Letrinas</t>
  </si>
  <si>
    <t>Construcción de dos aulas en Esc. CECYTEC No. 049</t>
  </si>
  <si>
    <t>Col. La Mira</t>
  </si>
  <si>
    <t>m2</t>
  </si>
  <si>
    <t>Construcción de Aula en Escuela Primaria Matutina Niños Heroes</t>
  </si>
  <si>
    <t>Construcción de dos Aulas en Esc. Telesecundaria Centenario de La Revolución Mexicana</t>
  </si>
  <si>
    <t>Pob. Xaltianguis en Acapulco de Juárez</t>
  </si>
  <si>
    <t>Construcción de dos Aulas en Esc. Primaria Mariana Rodriguez del Toro</t>
  </si>
  <si>
    <t>Fracc. Costa Dorada en Acapulco de Juárez</t>
  </si>
  <si>
    <t xml:space="preserve">Construcción de Cancha Deportiva en Esc. Primaria Mariana Rodriguez del Toro </t>
  </si>
  <si>
    <t>Fracc. Costa Dorada Localidad Acapulco de Juárez</t>
  </si>
  <si>
    <t>Construcción de dos Aulas en la Esc. Telesecundaria Francisco Marquez</t>
  </si>
  <si>
    <t>Pob. Cerro de Piedra Localidad Acapulco de Juárez</t>
  </si>
  <si>
    <t>Construcción de Cancha Deportiva en Esc. Telebachillerato Comunitario 121</t>
  </si>
  <si>
    <t>Pob. Cerro de Piedra</t>
  </si>
  <si>
    <t>Construcción de dos Aulas en la Esc. Telebachillerato Comunitario 121</t>
  </si>
  <si>
    <t>Pob. Cerro de Piedra en Acapulco de Juárez</t>
  </si>
  <si>
    <t xml:space="preserve">Construcción de Cancha Deportiva en Jardin de Niños Alejandro Gomez Maganda </t>
  </si>
  <si>
    <t>Unidad Hab. El Coloso en Acapulco de Juárez</t>
  </si>
  <si>
    <t>Construcción de Techado en cancha en esc. Prim. Juan R. Escudero</t>
  </si>
  <si>
    <t>Pob. Los Organos de Juan R. Escudero Localidad Acapulco de Juárez</t>
  </si>
  <si>
    <t>Construcción de Tres Aulas en la Esc. EMSAD 051</t>
  </si>
  <si>
    <t>Construcción de Barda Perimetral en Escuela Primaria Centenario de La Revolución Mexicana</t>
  </si>
  <si>
    <t>Construcción de Techado en Bachilleres EMSAD-050 La Picuda</t>
  </si>
  <si>
    <t>Pob. Los Organos de Juan R. Escudero</t>
  </si>
  <si>
    <t>Construcción de Cancha Deportiva en Telesecundaria Leona Vicario</t>
  </si>
  <si>
    <t>Calle Ejidatarios Col. El PRI</t>
  </si>
  <si>
    <t>Construcción de Techado en Esc. Sec. Diana Laura Riojas de Colosio</t>
  </si>
  <si>
    <t>Pob. El Arenal</t>
  </si>
  <si>
    <t>Construcción de Techado en Esc. Secundaria No. 233</t>
  </si>
  <si>
    <t>Pob. San Andres Playa Encantada</t>
  </si>
  <si>
    <t>Construcción de Barda Perimetral en Jardin de Niños José María Marroquí</t>
  </si>
  <si>
    <t>Pob. Piedra Iman</t>
  </si>
  <si>
    <t>Construcción de Barda Perimetral en Esc. Prim. Benito Juárez de La CONAFE</t>
  </si>
  <si>
    <t>Pob. La Providencia</t>
  </si>
  <si>
    <t>Construcción de Barda Perimetral en Telesecundaria Samuel Quiroz Cabrera</t>
  </si>
  <si>
    <t>Col. Postal</t>
  </si>
  <si>
    <t>Construcción de Barda Perimetral en esc. Prim. Vicente Guerrero</t>
  </si>
  <si>
    <t>Pob.Texca</t>
  </si>
  <si>
    <t>Construcción de techado en cancha deportiva en esc. Secundaria tecnica no. 138</t>
  </si>
  <si>
    <t>Pob. San Isidro</t>
  </si>
  <si>
    <t>Construcción de sanitarios en Colegio de Bachilleres Plantel 39</t>
  </si>
  <si>
    <t>Pob. Agua Caliente</t>
  </si>
  <si>
    <t>Construcción de dos Aulas en Jardin de Niños Othon Salazar Ramirez</t>
  </si>
  <si>
    <t>Construcción de Sanitarios en Esc. Prim. Matutina "Justo Sierra"</t>
  </si>
  <si>
    <t>Col. Progreso</t>
  </si>
  <si>
    <t>Rehabilitación de Barda Perimetral en Esc. Prim. "Justo Sierra"</t>
  </si>
  <si>
    <t>Rehabilitación de Cancha Deportiva en Esc. Telesecundaria Plan de Ayutla</t>
  </si>
  <si>
    <t>Construccion de Techado en Jardin de Niños Jose Ma. Luis Mora</t>
  </si>
  <si>
    <t>Rehabilitación de Barda Perimetral en Esc. Prim. Emiliano Zapata</t>
  </si>
  <si>
    <t xml:space="preserve">Rehabilitacion de Sanitarios en Jardin de Niños Esperanza Jaimes </t>
  </si>
  <si>
    <t>Construcción de Barda Perimetral en Jardin de Niños Jesus Gonzalez Ortega</t>
  </si>
  <si>
    <t>Construcción de Barda Perimetral en Esc. Prim. Francisco I. Madero</t>
  </si>
  <si>
    <t>Col. Hogar Moderno</t>
  </si>
  <si>
    <t>Construcción de Muro de Contención en Colegio de Bachilleres Plantel 39</t>
  </si>
  <si>
    <t>m3</t>
  </si>
  <si>
    <t>Rehabilitación de Cancha en esc. Telesecundaria Francisco Guevara Alvarez</t>
  </si>
  <si>
    <t xml:space="preserve">Col. Paso Limonero </t>
  </si>
  <si>
    <t>Construcción de 2 aulas en la escuela preparatoria popular extensión Tuncingo no. 135</t>
  </si>
  <si>
    <t>Pob. Tuncingo</t>
  </si>
  <si>
    <t xml:space="preserve">Construcción de Techado en preparatoria popular La Estación </t>
  </si>
  <si>
    <t>Pob. La estación</t>
  </si>
  <si>
    <t>Construcción de 3 aulas en la escuela preparatoria Pablo Sandoval Ramirez</t>
  </si>
  <si>
    <t>Col. Navidad de Llano Largo</t>
  </si>
  <si>
    <t>Construcción de Cancha Deportiva en preparatoria "Claudio Castillo Peña"</t>
  </si>
  <si>
    <t>Construcción de barda perimetral en esc. Telesecundaria Alejandro Gomez Maganda</t>
  </si>
  <si>
    <t>Pob. Kilometro 45</t>
  </si>
  <si>
    <t>Construcción de sanitarios en esc. CECYTEC no. 49</t>
  </si>
  <si>
    <t>Rehabilitación de cancha deportiva en esc. Preparatoria Diego Alvarez Benitez</t>
  </si>
  <si>
    <t>Pob. Kilometro 40</t>
  </si>
  <si>
    <t>Construcción de dos aulas en esc. Prim. Jaime Torres Bodet</t>
  </si>
  <si>
    <t>Col. Cd. Renacimiento</t>
  </si>
  <si>
    <t>Construcción de sanitarios en esc. Prim. Jaime Torres Bodet</t>
  </si>
  <si>
    <t>Construcción de Muro de contención en esc. Preparatoria Pablo Sandoval Ramirez</t>
  </si>
  <si>
    <t>Rehabilitación de sanitarios en esc. Prim. Nicolas Salinas S.</t>
  </si>
  <si>
    <t>Col. Carlos Salinas de Gortari</t>
  </si>
  <si>
    <t>Construcción de 5 aulas en Colegio de Bachilleres en plantel 39</t>
  </si>
  <si>
    <t>Construcción de Techado en esc. Sec. Tec. No. 238 Ejercito Mexicano</t>
  </si>
  <si>
    <t>Col. Cumbres de Llano Largo</t>
  </si>
  <si>
    <t>Rehabilitación de Sanitarios en esc. Prim. Miguel Hidalgo</t>
  </si>
  <si>
    <t>Col. La Sabana</t>
  </si>
  <si>
    <t>Subtotal de Infraestructura Basica del Sector Educativo</t>
  </si>
  <si>
    <t>Rehabilitación de Centro de Salud</t>
  </si>
  <si>
    <t>Pob. Laguna del Quemado</t>
  </si>
  <si>
    <t>Subtotal de Infraestructura Basica del Sector Salud</t>
  </si>
  <si>
    <t>Col. El Roble</t>
  </si>
  <si>
    <t>Rehabilitación de Pavimentación de Calle Chihuahua entre Articulo 27 y Calle Manuel Acuña</t>
  </si>
  <si>
    <t>Rehabilitación de pavimentación de Av. Insurgentes tramo de Av. Baja California a calle del Ciruelo</t>
  </si>
  <si>
    <t>Fracc. Hornos Insurgentes, Acapulco de Juárez, Gro.</t>
  </si>
  <si>
    <t>Pavimentación de Calle Cerrada Castillo Breton</t>
  </si>
  <si>
    <t>Col. Centro</t>
  </si>
  <si>
    <t>Rehabilitación de Pavimentación de Calle Chihuahua Dirección Mercado del Cad. 0+000+ al 0+100</t>
  </si>
  <si>
    <t>Rehabilitación de Pavimentación de Calle Cañada de Los Amates</t>
  </si>
  <si>
    <t>Col. Chinameca</t>
  </si>
  <si>
    <t>Rehabilitación de pavimentación de calle Alejandro Cervantes Delgado</t>
  </si>
  <si>
    <t>Rehabilitación de Pavimentación de Av. México tramo de Av. Cumbres a Calle Popocatepetl</t>
  </si>
  <si>
    <t>Col. Cumbres de Figueroa Localidad de Acapulco de Juárez</t>
  </si>
  <si>
    <t xml:space="preserve">Col. Constituyentes </t>
  </si>
  <si>
    <t>Rehabilitación de Pavimentación de Calle Rancho Grande</t>
  </si>
  <si>
    <t>Rehabilitación de Pavimentación Calle Cumbres</t>
  </si>
  <si>
    <t>Construcción de Pavimentación en andador Elpidio Rosales</t>
  </si>
  <si>
    <t>Barrio La Fabrica</t>
  </si>
  <si>
    <t>Pavimentación de Calle camino Viejo a Caleta</t>
  </si>
  <si>
    <t>Col. Barrio del Tambuco</t>
  </si>
  <si>
    <t xml:space="preserve">Construcción de Calle Cerro de los Cañones </t>
  </si>
  <si>
    <t>Construcción de Pavimentación de Calle Clemente Mejia</t>
  </si>
  <si>
    <t>Col. Olimpica en Acapulco de Juárez</t>
  </si>
  <si>
    <t>Col. Maria de la O</t>
  </si>
  <si>
    <t>Rehabilitación de Pavimentación de calle Francisco Villa</t>
  </si>
  <si>
    <t>Construcción de andador Julio Velez</t>
  </si>
  <si>
    <t>Barrio de Los Tepatates, Col. Centro</t>
  </si>
  <si>
    <t>Construcción de andador Sin Nombre entronque con Calle alta Caleta</t>
  </si>
  <si>
    <t>Col. Martires del 68</t>
  </si>
  <si>
    <t>Construcción de andador C7 entronque con calle el Chorrito</t>
  </si>
  <si>
    <t>Col. Villa Guerrero</t>
  </si>
  <si>
    <t>Construcción de Calle Rio Carabali</t>
  </si>
  <si>
    <t>Col. San Miguel</t>
  </si>
  <si>
    <t>Construcción de Calle cerrada 1ero. de Mayo</t>
  </si>
  <si>
    <t>Col. Ampl. Simón Bolivar</t>
  </si>
  <si>
    <t>Construcción de Puente peatonal en Calle Oaxaca esquina con Calle México y Calle 2</t>
  </si>
  <si>
    <t>Col. José López Portillo en Acapulco de Juárez</t>
  </si>
  <si>
    <t>Construcción de Calle principal del tanque</t>
  </si>
  <si>
    <t xml:space="preserve">Col. La Providencia </t>
  </si>
  <si>
    <t>Rehabilitación de pavimentación de Calle 1 entronque con Calle 4</t>
  </si>
  <si>
    <t>Col. Palma Sola</t>
  </si>
  <si>
    <t>Rehabilitación de pavimentación de calle  Vicente Guerrero a un costado de la Comisaria Ejidal</t>
  </si>
  <si>
    <t>Pob. KM. 30</t>
  </si>
  <si>
    <t>Construcción de muro de contención en calle Xochipala</t>
  </si>
  <si>
    <t>Col. Esperanza de San Agustin</t>
  </si>
  <si>
    <t>Construcción de Pavimentación de Calle Alta Laja</t>
  </si>
  <si>
    <t>Col. CD. Renacimiento</t>
  </si>
  <si>
    <t>Pavimentación de Calle Eduardo Neri</t>
  </si>
  <si>
    <t>Construcción de Pavimentación de Calle eje central Vicente Guerrero entre Calle Eduardo Neri y Calle Nicolas Bravo</t>
  </si>
  <si>
    <t>Construcción de Pavimentación de Calle Palma Sola</t>
  </si>
  <si>
    <t>Construcción de Pavimentación de Calle Emiliano Zapata entre Calle Insurgentes y Calle Hermenegildo Galeana</t>
  </si>
  <si>
    <t>Col. La Libertad en Acapulco de Juárez</t>
  </si>
  <si>
    <t>Rehabilitación de Pavimentación de Calle Progreso</t>
  </si>
  <si>
    <t>Rehabilitación de Avenida Eje Central Vicente Guerrero entronque con calle Eduardo Neri</t>
  </si>
  <si>
    <t>Construcción de Pavimentación de andador Naranjos</t>
  </si>
  <si>
    <t>Col. Amalia Solorzano</t>
  </si>
  <si>
    <t>Rehabilitación de Cancha de Usos Multiples Laguna del Quemado</t>
  </si>
  <si>
    <t>Construcción de Pavimentación con concreto hidraulico en calle Diego Hurtado de Mendoza tramo de Av. Constituyentes a Av. Pedro Andres de Urdaneta</t>
  </si>
  <si>
    <t>Col. Centro, Acapulco de Juárez, Gro.</t>
  </si>
  <si>
    <t>Rehabilitación de pavimentación de Av. Michoacan entre calle Durango y calle Chapala</t>
  </si>
  <si>
    <t>Construcción de muro de contención de calle Jose Ruiz Massieu</t>
  </si>
  <si>
    <t>Col. Alta Membrillo</t>
  </si>
  <si>
    <t>Pavimentación Calle del Nanche</t>
  </si>
  <si>
    <t>Col. Altos del Tamarindo</t>
  </si>
  <si>
    <t xml:space="preserve">Ampliación de Pavimentación de Calle Juan N. Alvarez </t>
  </si>
  <si>
    <t>Construcción de andador sin nombre entronque con calle Arroyo Seco Col. Plan de Ayutla</t>
  </si>
  <si>
    <t>Pob. Kilometro 30</t>
  </si>
  <si>
    <t>Construcción de Pavimentación de Calle Parotas</t>
  </si>
  <si>
    <t>Construcción de Pavimentación de Calle Francisco I. Madero</t>
  </si>
  <si>
    <t>Construcción de Pavimentación de Calle Juan N. Alvarez</t>
  </si>
  <si>
    <t>Col. Arroyo Seco</t>
  </si>
  <si>
    <t>Construcción de muro de contención en calle Luis Donaldo Colosio</t>
  </si>
  <si>
    <t>Col. Ampl. Arroyo Seco</t>
  </si>
  <si>
    <t>Construcción de Pavimentación de Calle Vicente Guerrero entronque con calle Miguel Hidalgo</t>
  </si>
  <si>
    <t>Rehabilitación de Pavimentación de Calle Rene Juarez Cisneros</t>
  </si>
  <si>
    <t>Unidad Habitacional el Quemado "Casitas"</t>
  </si>
  <si>
    <t>Rehabilitación de Pavimentación de Calle Ortiz Monasterio</t>
  </si>
  <si>
    <t>Col. Icacos</t>
  </si>
  <si>
    <t>Pavimentación de Calle oceano Antartico</t>
  </si>
  <si>
    <t>Col. Punta Gorda</t>
  </si>
  <si>
    <t>Construcción de Pavimentación Calle Golfo de California</t>
  </si>
  <si>
    <t>Pavimentación Calle mar de Cortez entronque con mar Caspio</t>
  </si>
  <si>
    <t>Pavimentación de Calle Pacifico</t>
  </si>
  <si>
    <t>Construcción de Pavimentación de Calle mar Atlantico</t>
  </si>
  <si>
    <t>Col. Punta Gorda en Acapulco de Juárez</t>
  </si>
  <si>
    <t>Construcción de muro de contención en preparatoria popular Loma Larga</t>
  </si>
  <si>
    <t>Col. Loma Larga</t>
  </si>
  <si>
    <t>Construcción de techado en Nave de Sombrillas del Mercado Central de Acapulco</t>
  </si>
  <si>
    <t>Col. Comercial Acapulco</t>
  </si>
  <si>
    <t>Construcción de comedor escolar en la esc. Prim. Fed. Mat. Heroes de la Reforma</t>
  </si>
  <si>
    <t>Construcción de puente peatonal en andador Azoyu</t>
  </si>
  <si>
    <t>Construcción de puente peatonal en Calle Sin Nombre</t>
  </si>
  <si>
    <t xml:space="preserve">Col. Paraiso </t>
  </si>
  <si>
    <t>Construcción de puente peatonal en andador 5 de Febrero</t>
  </si>
  <si>
    <t>Col. Barranca de La Laja</t>
  </si>
  <si>
    <t>Rehabilitación de albergue para atención a las mujeres</t>
  </si>
  <si>
    <t>Mantenimiento de caminos rurales</t>
  </si>
  <si>
    <t>Equipamiento de Deportivo Simón Bolívar</t>
  </si>
  <si>
    <t>Col. Simón Bolivar</t>
  </si>
  <si>
    <t>Mantenimiento de Parque la Iguana</t>
  </si>
  <si>
    <t>Barrio del Hospital</t>
  </si>
  <si>
    <t>Equipamiento de Parque Unidos por Guerrero</t>
  </si>
  <si>
    <t>Equipamiento de Parque Armadillo</t>
  </si>
  <si>
    <t>Equipamiento de Parque Rinconada del Mar</t>
  </si>
  <si>
    <t>Col. Rinconada del Mar</t>
  </si>
  <si>
    <t>Rehabilitación de Parque Rodríguez Alcaide</t>
  </si>
  <si>
    <t>Col. Leonardo Rodriguez Alcaine</t>
  </si>
  <si>
    <t>Rehabilitación de Parque Corazón</t>
  </si>
  <si>
    <t>Pob. Plan de Los Amates</t>
  </si>
  <si>
    <t>Rehabilitación de Parque Unidad Hab. López Mateos</t>
  </si>
  <si>
    <t>Unidad Hab. López Mateos</t>
  </si>
  <si>
    <t>Rehabilitación de Parque Universidad Vicente Guerrero</t>
  </si>
  <si>
    <t>Col. Llano Largo</t>
  </si>
  <si>
    <t>Rehabilitación de Centro cultural y/o artístico  la Casona de Juárez</t>
  </si>
  <si>
    <t>Construcción de Centro para la Gestion Integral de los Residuos Solidos del Relleno Sanitario</t>
  </si>
  <si>
    <t>Construcción de la Nave Mayor del Mercado Central de Acapulco Primera Etapa</t>
  </si>
  <si>
    <t>Construcción de Andador Guanabana</t>
  </si>
  <si>
    <t>Pavimentación de Calle Campo de Tiro</t>
  </si>
  <si>
    <t>San Isidro</t>
  </si>
  <si>
    <t>Rehabilitación de espacio público Multideportivo CICI Azteca</t>
  </si>
  <si>
    <t>Col. Jardin Azteca</t>
  </si>
  <si>
    <t>Construcción de Muro de Contención en calle Icacos</t>
  </si>
  <si>
    <t>Col. Jardin Palmas</t>
  </si>
  <si>
    <t>Pavimentación de Calle Privada La Cima</t>
  </si>
  <si>
    <t>Pavimentación de Calle Noche Buena</t>
  </si>
  <si>
    <t>Col. Ignacio Manuel Altamirano</t>
  </si>
  <si>
    <t>Rehabilitación de pavimentación de calle Felipe II, Segunda Etapa, entronque con el Puente de Av. Universidad</t>
  </si>
  <si>
    <t>Fracc. Magallanes en Acapulco de Juárez</t>
  </si>
  <si>
    <t>Construcción de Muro de contención de canal en Calle Isobarica</t>
  </si>
  <si>
    <t>Construcción de andador Aguilar Talamantes entronque con andador 1</t>
  </si>
  <si>
    <t>Col. Batalla Cardenista en Acapulco de Juárez</t>
  </si>
  <si>
    <t>Construcción de muro de contención en calle del Panteon</t>
  </si>
  <si>
    <t>Col. Roberto Esperon</t>
  </si>
  <si>
    <t>Construcción de Pavimentación de calle Venustiano Carranza Localidad Acapulco de Juárez</t>
  </si>
  <si>
    <t>Col. 18 de Enero</t>
  </si>
  <si>
    <t>Construcción de Pavimentación de calle del Cerrito</t>
  </si>
  <si>
    <t>Rehabilitación de pavimentación de calle Ruben Figueroa</t>
  </si>
  <si>
    <t>Unidad Hab. El Quemado</t>
  </si>
  <si>
    <t>Construcción de calle La Loma</t>
  </si>
  <si>
    <t>Construcción de Pavimentación de andador Los Nopales</t>
  </si>
  <si>
    <t>Col. Che Guevara</t>
  </si>
  <si>
    <t>Construcción de Pavimentación de calle Nuevo León</t>
  </si>
  <si>
    <t>Col. Tierra Blanca</t>
  </si>
  <si>
    <t>Construcción de Muro de contención en calle Arrecife</t>
  </si>
  <si>
    <t>Col. Clemencia Figueroa 1ra. Sección en Acapulco de Juárez</t>
  </si>
  <si>
    <t>Construcción de calle Hermenegildo Galeana, Col. Fuerza Aerea Mexicana</t>
  </si>
  <si>
    <t>Pob. Pie de la Cuesta en Acapulco de Juárez</t>
  </si>
  <si>
    <t>Ampliación de Pavimentación de calle 11 de Marzo</t>
  </si>
  <si>
    <t>Rehabilitación de Pavimentación en Avenida Almirante Horacio Nelson</t>
  </si>
  <si>
    <t>Col. Alta Costa Azul Localidad Acapulco de Juárez</t>
  </si>
  <si>
    <t>Construcción de Puente Vehicular en Canal en Andador Mar Negro entronque con Av. Alm. Horacio Nelson</t>
  </si>
  <si>
    <t>Construcción de muro de contención  en carretera nacional México-Acapulco</t>
  </si>
  <si>
    <t>Col. Vicente Guerrero</t>
  </si>
  <si>
    <t>Construcción de Pavimentación de calle 2</t>
  </si>
  <si>
    <t>Construcción de calle Cafetos</t>
  </si>
  <si>
    <t>Col. Jardin Palmas en Acapulco de Juárez</t>
  </si>
  <si>
    <t>Ampliación de Pavimentación de calle Vicente Fox Quezada</t>
  </si>
  <si>
    <t>Col. Clemencia Figueroa 2da. Sección</t>
  </si>
  <si>
    <t>Construcción de Muro de contención en calle el Triunfo</t>
  </si>
  <si>
    <t>Col. Las Parotas</t>
  </si>
  <si>
    <t>Construcción de Pavimentación de calle Cerrada de Ecuador</t>
  </si>
  <si>
    <t>Col. Bocamar en Acapulco de Juárez</t>
  </si>
  <si>
    <t>Construcción de Pavimentación de calle Maria Ozuna</t>
  </si>
  <si>
    <t>Col. Agricola</t>
  </si>
  <si>
    <t>Construcción de Pavimentación de calle Argentina</t>
  </si>
  <si>
    <t>Col. Bocamar Localidad de Acapulco de Juárez</t>
  </si>
  <si>
    <t>Rehabilitación de Pavimentación de calle Brasil</t>
  </si>
  <si>
    <t>Col. Bocamar</t>
  </si>
  <si>
    <t>Construcción de andador las Esmeraldas</t>
  </si>
  <si>
    <t>Col. Alianza Popular Localidad Acapulco de Juárez</t>
  </si>
  <si>
    <t>Construcción de Pavimentación de calle Sección Regional 13</t>
  </si>
  <si>
    <t>Col. Burocratas</t>
  </si>
  <si>
    <t>Construcción de Pavimentación de calle Tulipanes</t>
  </si>
  <si>
    <t>Col. Ampl. Llano Largo en Acapulco de Juárez</t>
  </si>
  <si>
    <t>Construcción de Pavimentación de calle la Ceiba</t>
  </si>
  <si>
    <t>Construcción de Pavimentación de calle Estado de México</t>
  </si>
  <si>
    <t>Col. La Maquina</t>
  </si>
  <si>
    <t>Ampliación de pavimentación de calle Orquidea</t>
  </si>
  <si>
    <t>Col. Parque Ecologico Viverista</t>
  </si>
  <si>
    <t>Construcción de Pavimentación de calle Manuel Avila Camacho</t>
  </si>
  <si>
    <t>Col. Alborada</t>
  </si>
  <si>
    <t>Construcción de Puente en calle Juan Escutia</t>
  </si>
  <si>
    <t>Col. Lazaro Cardenas</t>
  </si>
  <si>
    <t>Construcción de Pavimentación de calle sin nombre hacia la Granja</t>
  </si>
  <si>
    <t>Pob. Lomas de San Juan</t>
  </si>
  <si>
    <t>Construcción de Pavimentación de Calle Sin Nombre rumbo a la telesecundaria</t>
  </si>
  <si>
    <t>Construcción de Pavimentación de andador Windo entronque con calle Belloleta</t>
  </si>
  <si>
    <t>Col. Unidos Por Guerrero Localidad de Acapulco de Juárez</t>
  </si>
  <si>
    <t>Construcción de Pavimentación de calle Rene Juarez Cisneros</t>
  </si>
  <si>
    <t>Pob. Dos Arroyos</t>
  </si>
  <si>
    <t>Construcción de andador Balsas</t>
  </si>
  <si>
    <t>Col. Hermenegildo Galeana</t>
  </si>
  <si>
    <t>Construcción de Pavimentación de calle Obrero</t>
  </si>
  <si>
    <t>Col. Unidad Obrera</t>
  </si>
  <si>
    <t>Construcción de Pavimentación de andador el Ciruelo</t>
  </si>
  <si>
    <t>Col. Esmeralda</t>
  </si>
  <si>
    <t>Pavimentación de calle de la Secundaria</t>
  </si>
  <si>
    <t>Pob. San Isidro Gallinero</t>
  </si>
  <si>
    <t>Construcción de andador sin Nombre en calle Oasis 10</t>
  </si>
  <si>
    <t>Ampliación de Pavimentación de calle Puebla</t>
  </si>
  <si>
    <t>Construcción de Pavimentación de calle Sin Nombre entronque con carretera Cayaco-Puerto Marquez</t>
  </si>
  <si>
    <t>Construcción de andador Sirian</t>
  </si>
  <si>
    <t>Col. Martires de Cuilapa</t>
  </si>
  <si>
    <t>Construcción de Pavimentación de andador Sin Nombre hacia el arroyo</t>
  </si>
  <si>
    <t>Rehabilitacion de Techado en Cancha deportiva</t>
  </si>
  <si>
    <t>Pavimentación de calle sin nombre rumbo al Camposanto</t>
  </si>
  <si>
    <t>Pob. Amatillo</t>
  </si>
  <si>
    <t>Ampliación de Pavimentación de Calle Hacia El Panteon</t>
  </si>
  <si>
    <t>Pob. Pablo Galeana</t>
  </si>
  <si>
    <t>Pavimentación de Calle Sin Nombre Frente a la Telesecundaria</t>
  </si>
  <si>
    <t>Pob. Cerro De Piedra</t>
  </si>
  <si>
    <t>Pavimentación de Calle Sin Nombre con entronque a acceso al Telebachillerato</t>
  </si>
  <si>
    <t>Col. Guerrero (Los Guajes)</t>
  </si>
  <si>
    <t>Construcción de Pavimentación de Calle sin Nombre rumbo al panteon</t>
  </si>
  <si>
    <t>Pavimentación de Calle sin nombre del pozo de agua hacia el templo</t>
  </si>
  <si>
    <t>Pob. Ejido Nuevo</t>
  </si>
  <si>
    <t>Pavimentación de Calle Tabasco</t>
  </si>
  <si>
    <t>Pob. Kilometro 21</t>
  </si>
  <si>
    <t>Construcción de Pavimentación de andador sin nombre rumbo a la iglesia, Col. La Tranca</t>
  </si>
  <si>
    <t>Pob. Kilometro 42 en Acapulco de Juárez</t>
  </si>
  <si>
    <t>Construcción de Pavimentación de Calle  Principal a la altura de Los lavaderos Rumbo a Parotillas</t>
  </si>
  <si>
    <t>Pob. La Concepcion</t>
  </si>
  <si>
    <t>Rehabilitación de Cancha Pública</t>
  </si>
  <si>
    <t>Pob. La Sierrita</t>
  </si>
  <si>
    <t>Construcción de Pavimentación de Calle de acceso a Esc. Prim. Valentin Gomez Farias</t>
  </si>
  <si>
    <t>Pob. Las Marias</t>
  </si>
  <si>
    <t>Construcción de Pavimentación de Calle Principal Tramo del Puente a Rancho las Marias</t>
  </si>
  <si>
    <t>Pob. Las Parotas</t>
  </si>
  <si>
    <t>Construcción de Pavimentación de Calle Amin Zarur, Col. Canuto Nogueda</t>
  </si>
  <si>
    <t>Pob. La Sabana</t>
  </si>
  <si>
    <t>Pavimentación de Calle Tanque de agua Entre Calle Emiliano Zapata Y Niños Heroes</t>
  </si>
  <si>
    <t>Pob. Lomas de Chapultepec</t>
  </si>
  <si>
    <t>Pavimentación de Calle  El Tanque</t>
  </si>
  <si>
    <t>Pob. Lomas del Aire</t>
  </si>
  <si>
    <t>Construcción de Pavimentación de Calle Sin Nombre arriba del Panteon</t>
  </si>
  <si>
    <t>Pob. Oaxaquillas</t>
  </si>
  <si>
    <t>Construcción de Pavimentación de Calle Cumbres</t>
  </si>
  <si>
    <t>Pob. Organos de Juan R. Escudero</t>
  </si>
  <si>
    <t>Construcción de Pavimentación de Calle la Paz</t>
  </si>
  <si>
    <t>Col. Mangos (El Quemado)</t>
  </si>
  <si>
    <t>Rehabilitación de Pavimentación de calle Principal frente a la Iglesia</t>
  </si>
  <si>
    <t>Pob. Xolapa</t>
  </si>
  <si>
    <t>Rehabilitación de Pavimentación de Calle  Principal frente a la Iglesia</t>
  </si>
  <si>
    <t>Pob. Sabanillas</t>
  </si>
  <si>
    <t>Construcción de Pavimentación de Carretera Tramo Hacia El Ranchito</t>
  </si>
  <si>
    <t>Pob. Salsipuedes en Acapulco de Juárez</t>
  </si>
  <si>
    <t>Construcción de Pavimentación de Calle  Principal</t>
  </si>
  <si>
    <t>Pob. Las Cruces de Cacahuatepec</t>
  </si>
  <si>
    <t>Construccion de Calle Jose Francisco Ruiz Massieu</t>
  </si>
  <si>
    <t>Pob. Lomas de San Juan en Acapulco de Juárez</t>
  </si>
  <si>
    <t>Ampliación de Pavimentación de Calle Sin Nombre hacia la Parota</t>
  </si>
  <si>
    <t>Pob. San Martin Jovero</t>
  </si>
  <si>
    <t>Pavimentación de Calle sin nombre hacia el panteon</t>
  </si>
  <si>
    <t xml:space="preserve">Pob. Agua De Perro </t>
  </si>
  <si>
    <t>Ampliación de Pavimentación de calle principal rumbo a la preparatoria</t>
  </si>
  <si>
    <t>Pob. Arroyo Verde</t>
  </si>
  <si>
    <t xml:space="preserve">Construcción de Pavimentación de Calle Sin Nombre del centro de salud hacia la cancha </t>
  </si>
  <si>
    <t>Pob. Sabanillas en Acapulco de Juárez</t>
  </si>
  <si>
    <t>Construcción de Pavimentación de Calle Principal del Vado hacia la Capillita</t>
  </si>
  <si>
    <t>Pob. Ejido Nuevo en Acapulco de Juárez</t>
  </si>
  <si>
    <t>Ampliación de Pavimentación de Calle Principal rumbo al tanque</t>
  </si>
  <si>
    <t>Pob. Las Joyas</t>
  </si>
  <si>
    <t>Rehabilitación de Pavimentación en Calle Privada de laurel</t>
  </si>
  <si>
    <t>Construcción de Muro de Contención en Av. Calzada Pie de la Cuesta entronque con calle Cesar Flores Maldonado</t>
  </si>
  <si>
    <t>Col. Ruben Jaramillo</t>
  </si>
  <si>
    <t>Rehabilitación de Puente Vehicular en calle Benito Juarez</t>
  </si>
  <si>
    <t>Poblado Xaltianguis</t>
  </si>
  <si>
    <t>Ampliación de Pavimentación en Calle 10</t>
  </si>
  <si>
    <t>Col. Cuauhtemoc</t>
  </si>
  <si>
    <t>Pob. Pie De La Cuesta</t>
  </si>
  <si>
    <t>Construcción de Muro de contención en calle Presa la calera</t>
  </si>
  <si>
    <t>Col. Pacifico</t>
  </si>
  <si>
    <t>Construcción de Pavimentación de Calle 31 entre Calle 12 y Calle 26</t>
  </si>
  <si>
    <t>Construccion de Puente Hacia la Esc. Prim. Jose Vasconcelos</t>
  </si>
  <si>
    <t>Construcción de andador Jose Marti</t>
  </si>
  <si>
    <t>Col. Panoramica</t>
  </si>
  <si>
    <t>Construccion de Andador Paseo de la Cañada</t>
  </si>
  <si>
    <t>Col. Infonavit Alta Progreso</t>
  </si>
  <si>
    <t>Rehabilitacion Muro Y Explanada en Esc. Prim. Jesus Reyes Heroles</t>
  </si>
  <si>
    <t>Pavimentacion de Calle  Diaz Ordaz</t>
  </si>
  <si>
    <t>Col. 20 De Noviembre</t>
  </si>
  <si>
    <t>Pavimentacion de Calle Laureles</t>
  </si>
  <si>
    <t>Col. Ecologista</t>
  </si>
  <si>
    <t>Construccion de Parque Recreativo</t>
  </si>
  <si>
    <t>Construcción de Puente Peatonal en andador Vicente Guerrero</t>
  </si>
  <si>
    <t>Pavimentacion de Calle  Angel Aguirre Rivero entronque con calle sin nombre</t>
  </si>
  <si>
    <t>Pob. Tres Palos</t>
  </si>
  <si>
    <t>Rehabilitación de Pavimentacion de Calle  Benito Juarez</t>
  </si>
  <si>
    <t>Pavimentacion de Calle Luis Donaldo Colosio</t>
  </si>
  <si>
    <t>Col. La Esperanza</t>
  </si>
  <si>
    <t>Construccion de Andador Vicente Guerrero</t>
  </si>
  <si>
    <t>Rehabilitación de Andador Cerrada Reforma 3</t>
  </si>
  <si>
    <t>Col. El Mirador</t>
  </si>
  <si>
    <t>Rehabilitación de Andador Francisco I. Madero</t>
  </si>
  <si>
    <t>Rehabilitación de Pavimentacion de Calle Cerro de la Bufa</t>
  </si>
  <si>
    <t>Rehabilitacion de Mercado Publico Miguel Aleman</t>
  </si>
  <si>
    <t>Col. Puerto Marques</t>
  </si>
  <si>
    <t>Mantenimiento de Mercado Chilapeño</t>
  </si>
  <si>
    <t>Rehabilitación de carretera Oaxaquillas-Agua caliente</t>
  </si>
  <si>
    <t>Pavimentacion de Calle Principal entronque con Carretera Federal</t>
  </si>
  <si>
    <t>Pob. Tortolitas</t>
  </si>
  <si>
    <t>Rehabilitacion de Puente Vehicular en calle principal rumbo a la comisaria</t>
  </si>
  <si>
    <t>Construcción de Techado en Espacio Público</t>
  </si>
  <si>
    <t>Pob. San Pedro Las Playas</t>
  </si>
  <si>
    <t>Rehabilitación de pavimentación de calle Vista de Altamar entronque con calle Vista del Arrecife</t>
  </si>
  <si>
    <t>Fracc. Joyas De Brisamar</t>
  </si>
  <si>
    <t>Rehabilitación de Andador Rafael Izaguirre</t>
  </si>
  <si>
    <t>Col. Balcones de Costa Azul</t>
  </si>
  <si>
    <t>Construcción de Puente Vehicular en calle Buena Vista entronque con Av. Poniente</t>
  </si>
  <si>
    <t>Col. Alta Loma la Esperanza</t>
  </si>
  <si>
    <t>Construcción de Muro de Contención en calle Miguel Aleman</t>
  </si>
  <si>
    <t>Col. Ampl. Altamira</t>
  </si>
  <si>
    <t>Construcción de Pavimentación de calle 15 de julio del Cad. 0+000 al 0+050 y del Cad. 0+238 al 0+250</t>
  </si>
  <si>
    <t>Col. Bosques de San Juan</t>
  </si>
  <si>
    <t>Construcción de Muro de Contención en calle Lago Ninfas</t>
  </si>
  <si>
    <t>Construcción de andador sin nombre entronque con calle Independencia</t>
  </si>
  <si>
    <t>Construcción de Pavimentación de andador del Panteon</t>
  </si>
  <si>
    <t>Col. Voz de la Montaña</t>
  </si>
  <si>
    <t>Ampliación de Pavimentación de Calle Principal, Tramo de la Primaria al  Jardin de Niños</t>
  </si>
  <si>
    <t>Pob. Parotillas</t>
  </si>
  <si>
    <t>Construcción de Muro de Contención en calle el Manguito</t>
  </si>
  <si>
    <t>Construcción de Pavimentación de calle Oaxaca</t>
  </si>
  <si>
    <t>Col. Clemencia Figueroa</t>
  </si>
  <si>
    <t>Construcción de Puente Vehicular en carretera al poblado el Veladero</t>
  </si>
  <si>
    <t>Construcción de Muro de Contención en canal pluvial atrás de villas Insurgentes entre calle Insurgentes y Av. Solidaridad</t>
  </si>
  <si>
    <t xml:space="preserve">Construción de Pavimentación de Calle Jose Maria Morelos </t>
  </si>
  <si>
    <t>Col. Miguel de la Madrid</t>
  </si>
  <si>
    <t>Pavimentación de calle 19 de Marzo</t>
  </si>
  <si>
    <t>Col. José López Portillo</t>
  </si>
  <si>
    <t>Construcción de Andador del Tanque</t>
  </si>
  <si>
    <t xml:space="preserve">Construcción de Pavimentación de Calle Vicente Guerrero </t>
  </si>
  <si>
    <t>Pob. San Antonio</t>
  </si>
  <si>
    <t>Construcción de Pavimentación de calle Sin Nombre</t>
  </si>
  <si>
    <t>Construcción de Pavimentación de calle principal Cuauhtemoc</t>
  </si>
  <si>
    <t>Pob. El Bejuco en Acapulco de Juárez</t>
  </si>
  <si>
    <t>Construcción de Muro de Contención en calle sin nombre rumbo a la carretera Nacional</t>
  </si>
  <si>
    <t>Construcción de Pavimentación de calle Fernando Montes de Oca</t>
  </si>
  <si>
    <t>Col. Nueva Generación</t>
  </si>
  <si>
    <t>Construcción de Muro de Contención en calle Cerrada prof. Juan Matias</t>
  </si>
  <si>
    <t>Construcción de Pavimentación de calle Fortin Carmona, Col. La Picuda</t>
  </si>
  <si>
    <t>Rehabilitación de Pavimentación de calle Narciso Mendoza</t>
  </si>
  <si>
    <t>Col. La Libertad</t>
  </si>
  <si>
    <t>Rehabilitación de Pavimentación de calle Ignacio Zaragoza</t>
  </si>
  <si>
    <t>Rehabilitación de Pavimentación de calle Guadalajara</t>
  </si>
  <si>
    <t>Col. Lomas de Costa Azul</t>
  </si>
  <si>
    <t>Construcción de Muro de contención en calle Mauna Loa del cad. 0+050 al 0+080</t>
  </si>
  <si>
    <t>Construcción de Andador P</t>
  </si>
  <si>
    <t>Construcción de Pavimentación de avenida Vista Brisa</t>
  </si>
  <si>
    <t>Col. Vista Brisa</t>
  </si>
  <si>
    <t>Construcción de Puente Peatonal rumbo a la calle Acacia</t>
  </si>
  <si>
    <t>Col. Paso Limonero (La Venta)</t>
  </si>
  <si>
    <t>Construcción de andador el Tanque</t>
  </si>
  <si>
    <t>Col. La Mica (Parte Alta)</t>
  </si>
  <si>
    <t xml:space="preserve">Construcción de calle Jose Maria Morelos </t>
  </si>
  <si>
    <t>Col. Industrial</t>
  </si>
  <si>
    <t>Construcción de calle Rio Colorado</t>
  </si>
  <si>
    <t>Col. Leyes de Reforma</t>
  </si>
  <si>
    <t>Construcción de Muro en canal rio Potrerillo</t>
  </si>
  <si>
    <t>Pob. Kilometro 40 en Acapulco de Juárez</t>
  </si>
  <si>
    <t>Construcción de Pavimentación de calle Buzos</t>
  </si>
  <si>
    <t>Col. Lago Dorado</t>
  </si>
  <si>
    <t>Construcción de Pavimentación de Calle Quinta</t>
  </si>
  <si>
    <t>Construcción de Muro de Contención en calle Insurgentes</t>
  </si>
  <si>
    <t>Col. Fidel Velazquez en Acapulco de Juárez</t>
  </si>
  <si>
    <t>Construcción de Pavimentación de Calle Vicente Guerrero</t>
  </si>
  <si>
    <t>Rehabilitación de Puente Vehicular en calle La Paz</t>
  </si>
  <si>
    <t>Construcción de Techado en cancha en andador La Raza</t>
  </si>
  <si>
    <t>Construcción de andador Pozos de Agua de La Mira</t>
  </si>
  <si>
    <t>Construcción de andador de La Raza</t>
  </si>
  <si>
    <t>Col. Juan R. Escudero en Acapulco de Juárez</t>
  </si>
  <si>
    <t>Construcción de Andador La Villita</t>
  </si>
  <si>
    <t>Rehabilitación de pavimentación de calle privada Caleta</t>
  </si>
  <si>
    <t xml:space="preserve">Rehabilitación de Mercado Santa Lucia </t>
  </si>
  <si>
    <t xml:space="preserve">Construcción de Pavimentación de Calle Emiliano Zapata </t>
  </si>
  <si>
    <t>Rehabilitación de andador de las Garzas</t>
  </si>
  <si>
    <t>Rehabilitación de Pavimentación en Av. Costera Miguel Aleman tramo Base Naval</t>
  </si>
  <si>
    <t>Construcción de Muro de Contención en calle Bugambilia</t>
  </si>
  <si>
    <t>Construcción de Puente Vehicular en calle Emiliano Zapata</t>
  </si>
  <si>
    <t>Pavimentación de calle Gardenias</t>
  </si>
  <si>
    <t>Pavimentación de calle Costa Grande</t>
  </si>
  <si>
    <t>Pavimentación de andador 5</t>
  </si>
  <si>
    <t>Col. 1er. De Mayo</t>
  </si>
  <si>
    <t xml:space="preserve">Pavimentación de andador Angostura </t>
  </si>
  <si>
    <t>Col. Ampl. Jose Lopez Portillo</t>
  </si>
  <si>
    <t>Pavimentación de andador Andres Figueroa</t>
  </si>
  <si>
    <t>Col. Francisco Villa</t>
  </si>
  <si>
    <t>Pavimentación de calle 18 de Marzo</t>
  </si>
  <si>
    <t>Col. Nuevo Guerrero</t>
  </si>
  <si>
    <t>Construcción de Pavimentación de andador gral. Vicente Guerrero</t>
  </si>
  <si>
    <t>Col. Ricardo Flores Magon</t>
  </si>
  <si>
    <t>Construcción de Cancha Pública en calle ejido Nuxco esquina con andador ejido rio Verde</t>
  </si>
  <si>
    <t>Construcción de Pavimentación de calle Corregidora</t>
  </si>
  <si>
    <t>Construcción de Techado en Cancha en esc. CECATI 41</t>
  </si>
  <si>
    <t>Col. Nueva Era</t>
  </si>
  <si>
    <t>Ampliación de Pavimentación de calle Ardillas</t>
  </si>
  <si>
    <t>Col. Balcones al Mar</t>
  </si>
  <si>
    <t>Construcción Pavimentación de calle Lomas de la Union</t>
  </si>
  <si>
    <t>Col. Lomas del Valle</t>
  </si>
  <si>
    <t>Ampliación de Pavimentación de calle de acceso a la Laguna de Tres Palos</t>
  </si>
  <si>
    <t>Construcción de Muro de contención en calle Defensores de la Fe</t>
  </si>
  <si>
    <t>Rehabilitación de cancha deportiva en calle Tlaxcalteca esquina con calle Tlacopan</t>
  </si>
  <si>
    <t>Col. 5 de Mayo</t>
  </si>
  <si>
    <t>Construcción de Techado de cancha deportiva en etapa 16 en Av. Prolongación Las Torres</t>
  </si>
  <si>
    <t>Unidad Hab. El Coloso</t>
  </si>
  <si>
    <t xml:space="preserve">Construcción de Pavimentación de andador Juan Bautista </t>
  </si>
  <si>
    <t>Col. Libertadores</t>
  </si>
  <si>
    <t>Rehabilitación de Puente vehicular en calle Retorno de Brasil</t>
  </si>
  <si>
    <t>Construcción de puente peatonal en andador el Pacifico</t>
  </si>
  <si>
    <t xml:space="preserve">Pavimentación de calle Condor </t>
  </si>
  <si>
    <t>Col. Alta Generación 2000</t>
  </si>
  <si>
    <t>Ampliación de Pavimentación en andador Juan Manuel Rodriguez</t>
  </si>
  <si>
    <t>Rehabilitación de pavimentación en calle Heroico Colegio Militar</t>
  </si>
  <si>
    <t>Construcción de andador presa Palo Alto</t>
  </si>
  <si>
    <t>Construcción de Techado en Cancha Publica</t>
  </si>
  <si>
    <t>Col. Ruben Robles Catalan</t>
  </si>
  <si>
    <t>Construcción de Muro de Contención en andador los Girasoles</t>
  </si>
  <si>
    <t>Col. Las Margaritas</t>
  </si>
  <si>
    <t>Construcción de andador Pico de Orizaba</t>
  </si>
  <si>
    <t>Rehabilitación de pavimentación de calle Ruffo Figueroa</t>
  </si>
  <si>
    <t>Rehabilitación de parque público en calle Consuelo Paz entronque con calle Manuel F. Ortega</t>
  </si>
  <si>
    <t>Construcción de andador sin nombre entre calle Hermenegildo Galeana y calle Arroyo Seco</t>
  </si>
  <si>
    <t>Pavimentación de calle Loma Bonita</t>
  </si>
  <si>
    <t>Ampliación de Pavimentación de calle Bugambilias</t>
  </si>
  <si>
    <t>Col. Los Dragos</t>
  </si>
  <si>
    <t>Construcción de Muro de Contención en calle Copales</t>
  </si>
  <si>
    <t>Col. Bosques de la Cañada</t>
  </si>
  <si>
    <t>Construcción de Canales Agrícolas</t>
  </si>
  <si>
    <t>Construcción de Sistema de riego tecnificado</t>
  </si>
  <si>
    <t>Construcción de Bordos Agrícolas</t>
  </si>
  <si>
    <t>Subtotal de Urbanización</t>
  </si>
  <si>
    <t>Mantenimiento y conservación de vehículos terrestres</t>
  </si>
  <si>
    <t>Elaboración del Proyecto Ejecutivo de la Linea de Conducción para el suministro de agua potable en la zona poniente de Acapulco</t>
  </si>
  <si>
    <t>Subtotal de Gastos Indirectos</t>
  </si>
  <si>
    <t xml:space="preserve">Rehabilitación de las oficinas del Ayuntamiento viejo del Municipio de Acapulco </t>
  </si>
  <si>
    <t>Rehabilitación de oficinas de la Secretaria de Desarrollo Urbano y Obras Públicas</t>
  </si>
  <si>
    <t>Subtotal de PRODIM</t>
  </si>
  <si>
    <t>Formato IC-26</t>
  </si>
  <si>
    <t>Costo</t>
  </si>
  <si>
    <t>Ubicación</t>
  </si>
  <si>
    <t>Entidad</t>
  </si>
  <si>
    <t>Municipio</t>
  </si>
  <si>
    <t>Localidad</t>
  </si>
  <si>
    <t>Guerrero</t>
  </si>
  <si>
    <t>Montos que reciban, obras y acciones a realizar con el Fondo de Aportaciones para la Infraestructura Social Municipal y de las Demarcaciones Territoriales del Distrito Federal (FISMDF).</t>
  </si>
  <si>
    <t>Correspondiente al periodo del 1 de enero al 30 de junio de 2024.</t>
  </si>
  <si>
    <t>(Cifras en Pesos)</t>
  </si>
  <si>
    <r>
      <t xml:space="preserve">Monto que reciban del FAIS: </t>
    </r>
    <r>
      <rPr>
        <b/>
        <u/>
        <sz val="12"/>
        <rFont val="Arial"/>
        <family val="2"/>
      </rPr>
      <t>917,217,481.00</t>
    </r>
  </si>
  <si>
    <t>Municipio de Acapulco de Juárez, Guerrero.</t>
  </si>
  <si>
    <t xml:space="preserve">Obras en zonas de atención prioritaria </t>
  </si>
  <si>
    <t>metas</t>
  </si>
  <si>
    <t>mL</t>
  </si>
  <si>
    <t>Servicio</t>
  </si>
  <si>
    <t>No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</si>
</sst>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2" fillId="0" borderId="0" xfId="2"/>
    <xf numFmtId="0" fontId="2" fillId="0" borderId="0" xfId="2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2" applyAlignment="1">
      <alignment horizontal="center" vertical="center"/>
    </xf>
    <xf numFmtId="0" fontId="3" fillId="0" borderId="8" xfId="2" applyFont="1" applyFill="1" applyBorder="1" applyAlignment="1">
      <alignment wrapText="1"/>
    </xf>
    <xf numFmtId="0" fontId="3" fillId="0" borderId="8" xfId="2" applyFont="1" applyBorder="1" applyAlignment="1">
      <alignment wrapText="1"/>
    </xf>
    <xf numFmtId="4" fontId="3" fillId="0" borderId="8" xfId="2" applyNumberFormat="1" applyFont="1" applyBorder="1" applyAlignment="1">
      <alignment horizontal="right"/>
    </xf>
    <xf numFmtId="0" fontId="3" fillId="0" borderId="9" xfId="2" applyFont="1" applyBorder="1" applyAlignment="1">
      <alignment horizontal="center" wrapText="1"/>
    </xf>
    <xf numFmtId="0" fontId="3" fillId="0" borderId="9" xfId="2" applyFont="1" applyBorder="1" applyAlignment="1">
      <alignment horizontal="left" wrapText="1"/>
    </xf>
    <xf numFmtId="0" fontId="3" fillId="0" borderId="8" xfId="2" applyFont="1" applyBorder="1" applyAlignment="1">
      <alignment horizontal="left" wrapText="1"/>
    </xf>
    <xf numFmtId="0" fontId="3" fillId="0" borderId="9" xfId="2" applyFont="1" applyBorder="1" applyAlignment="1">
      <alignment wrapText="1"/>
    </xf>
    <xf numFmtId="4" fontId="3" fillId="0" borderId="9" xfId="2" applyNumberFormat="1" applyFont="1" applyBorder="1" applyAlignment="1">
      <alignment horizontal="right"/>
    </xf>
    <xf numFmtId="0" fontId="3" fillId="0" borderId="9" xfId="2" applyFont="1" applyBorder="1" applyAlignment="1">
      <alignment horizontal="center"/>
    </xf>
    <xf numFmtId="0" fontId="3" fillId="0" borderId="9" xfId="2" applyFont="1" applyFill="1" applyBorder="1" applyAlignment="1">
      <alignment wrapText="1"/>
    </xf>
    <xf numFmtId="4" fontId="3" fillId="0" borderId="9" xfId="2" applyNumberFormat="1" applyFont="1" applyFill="1" applyBorder="1" applyAlignment="1">
      <alignment horizontal="right"/>
    </xf>
    <xf numFmtId="0" fontId="3" fillId="3" borderId="9" xfId="2" applyFont="1" applyFill="1" applyBorder="1" applyAlignment="1">
      <alignment horizontal="center" wrapText="1"/>
    </xf>
    <xf numFmtId="0" fontId="6" fillId="3" borderId="9" xfId="2" applyFont="1" applyFill="1" applyBorder="1" applyAlignment="1">
      <alignment horizontal="center" wrapText="1"/>
    </xf>
    <xf numFmtId="0" fontId="6" fillId="3" borderId="9" xfId="2" applyFont="1" applyFill="1" applyBorder="1" applyAlignment="1">
      <alignment wrapText="1"/>
    </xf>
    <xf numFmtId="4" fontId="6" fillId="3" borderId="8" xfId="2" applyNumberFormat="1" applyFont="1" applyFill="1" applyBorder="1" applyAlignment="1">
      <alignment horizontal="right"/>
    </xf>
    <xf numFmtId="4" fontId="6" fillId="3" borderId="9" xfId="2" applyNumberFormat="1" applyFont="1" applyFill="1" applyBorder="1" applyAlignment="1">
      <alignment horizontal="right"/>
    </xf>
    <xf numFmtId="0" fontId="6" fillId="3" borderId="8" xfId="2" applyFont="1" applyFill="1" applyBorder="1" applyAlignment="1">
      <alignment wrapText="1"/>
    </xf>
    <xf numFmtId="0" fontId="3" fillId="0" borderId="9" xfId="2" applyFont="1" applyFill="1" applyBorder="1" applyAlignment="1">
      <alignment vertical="center" wrapText="1"/>
    </xf>
    <xf numFmtId="0" fontId="3" fillId="0" borderId="0" xfId="2" applyFont="1" applyAlignment="1">
      <alignment wrapText="1"/>
    </xf>
    <xf numFmtId="4" fontId="3" fillId="0" borderId="0" xfId="2" applyNumberFormat="1" applyFont="1" applyAlignment="1">
      <alignment wrapText="1"/>
    </xf>
    <xf numFmtId="164" fontId="7" fillId="0" borderId="0" xfId="2" applyNumberFormat="1" applyFont="1"/>
    <xf numFmtId="9" fontId="3" fillId="0" borderId="0" xfId="1" applyFont="1"/>
    <xf numFmtId="0" fontId="5" fillId="0" borderId="0" xfId="2" applyFont="1" applyBorder="1" applyAlignment="1">
      <alignment horizontal="center" vertical="center" wrapText="1"/>
    </xf>
    <xf numFmtId="4" fontId="3" fillId="0" borderId="8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" fontId="6" fillId="3" borderId="9" xfId="2" applyNumberFormat="1" applyFont="1" applyFill="1" applyBorder="1" applyAlignment="1">
      <alignment horizontal="center"/>
    </xf>
    <xf numFmtId="4" fontId="3" fillId="0" borderId="9" xfId="2" applyNumberFormat="1" applyFont="1" applyBorder="1" applyAlignment="1">
      <alignment horizontal="center"/>
    </xf>
    <xf numFmtId="4" fontId="3" fillId="0" borderId="9" xfId="2" applyNumberFormat="1" applyFont="1" applyFill="1" applyBorder="1" applyAlignment="1">
      <alignment horizontal="center"/>
    </xf>
    <xf numFmtId="4" fontId="6" fillId="3" borderId="8" xfId="2" applyNumberFormat="1" applyFont="1" applyFill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9" fontId="3" fillId="0" borderId="0" xfId="1" applyFont="1" applyAlignment="1">
      <alignment horizontal="center"/>
    </xf>
    <xf numFmtId="0" fontId="6" fillId="3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6" fillId="3" borderId="8" xfId="2" applyFont="1" applyFill="1" applyBorder="1" applyAlignment="1">
      <alignment horizont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right" wrapText="1"/>
    </xf>
  </cellXfs>
  <cellStyles count="5">
    <cellStyle name="Normal" xfId="0" builtinId="0"/>
    <cellStyle name="Normal 10 3" xfId="3"/>
    <cellStyle name="Normal 2 13" xfId="4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119944</xdr:colOff>
      <xdr:row>0</xdr:row>
      <xdr:rowOff>0</xdr:rowOff>
    </xdr:from>
    <xdr:to>
      <xdr:col>0</xdr:col>
      <xdr:colOff>2773999</xdr:colOff>
      <xdr:row>2</xdr:row>
      <xdr:rowOff>23834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44" y="0"/>
          <a:ext cx="2654055" cy="8422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14111</xdr:rowOff>
    </xdr:from>
    <xdr:to>
      <xdr:col>7</xdr:col>
      <xdr:colOff>515056</xdr:colOff>
      <xdr:row>424</xdr:row>
      <xdr:rowOff>135064</xdr:rowOff>
    </xdr:to>
    <xdr:grpSp>
      <xdr:nvGrpSpPr>
        <xdr:cNvPr id="4" name="Grup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231552044"/>
          <a:ext cx="9862256" cy="1475620"/>
          <a:chOff x="38101" y="11180589"/>
          <a:chExt cx="6483126" cy="887571"/>
        </a:xfrm>
      </xdr:grpSpPr>
      <xdr:sp macro="" textlink="">
        <xdr:nvSpPr>
          <xdr:cNvPr id="5" name="Text Box 6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60930" y="11188344"/>
            <a:ext cx="1660297" cy="6781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Mtra. Abelina López Rodríguez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45734" y="11188344"/>
            <a:ext cx="1544411" cy="8798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C.P. Miguel Jaimes Ramos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01" y="11188343"/>
            <a:ext cx="1868622" cy="7209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Dr. Carlos Armando Morillón Ramírez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Secretario de Administración y Finanzas</a:t>
            </a:r>
          </a:p>
        </xdr:txBody>
      </xdr:sp>
      <xdr:sp macro="" textlink="">
        <xdr:nvSpPr>
          <xdr:cNvPr id="8" name="Text Box 8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90903" y="11180589"/>
            <a:ext cx="1838042" cy="7145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Mtro. Pedro Roberto Pineda Villa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eimily/ASF/CP%20ORDAZ/DICTAMEN/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9"/>
  <sheetViews>
    <sheetView showGridLines="0" tabSelected="1" view="pageBreakPreview" zoomScale="90" zoomScaleNormal="70" zoomScaleSheetLayoutView="90" workbookViewId="0">
      <pane ySplit="10" topLeftCell="A416" activePane="bottomLeft" state="frozen"/>
      <selection pane="bottomLeft" activeCell="E9" sqref="E9:E10"/>
    </sheetView>
  </sheetViews>
  <sheetFormatPr baseColWidth="10" defaultColWidth="11.44140625" defaultRowHeight="13.2" x14ac:dyDescent="0.25"/>
  <cols>
    <col min="1" max="1" width="47.44140625" style="2" customWidth="1"/>
    <col min="2" max="2" width="15" style="1" customWidth="1"/>
    <col min="3" max="3" width="16.109375" style="29" customWidth="1"/>
    <col min="4" max="4" width="16.88671875" style="29" customWidth="1"/>
    <col min="5" max="5" width="17.77734375" style="2" customWidth="1"/>
    <col min="6" max="7" width="11.44140625" style="29" customWidth="1"/>
    <col min="8" max="8" width="12.21875" style="29" customWidth="1"/>
    <col min="9" max="16384" width="11.44140625" style="1"/>
  </cols>
  <sheetData>
    <row r="1" spans="1:8" ht="19.95" customHeight="1" x14ac:dyDescent="0.25">
      <c r="H1" s="38" t="s">
        <v>657</v>
      </c>
    </row>
    <row r="2" spans="1:8" ht="44.55" customHeight="1" x14ac:dyDescent="0.3">
      <c r="A2" s="51" t="s">
        <v>668</v>
      </c>
      <c r="B2" s="51"/>
      <c r="C2" s="51"/>
      <c r="D2" s="51"/>
      <c r="E2" s="51"/>
      <c r="F2" s="51"/>
      <c r="G2" s="51"/>
      <c r="H2" s="51"/>
    </row>
    <row r="3" spans="1:8" ht="39" customHeight="1" x14ac:dyDescent="0.3">
      <c r="A3" s="52" t="s">
        <v>664</v>
      </c>
      <c r="B3" s="52"/>
      <c r="C3" s="52"/>
      <c r="D3" s="52"/>
      <c r="E3" s="52"/>
      <c r="F3" s="52"/>
      <c r="G3" s="52"/>
      <c r="H3" s="52"/>
    </row>
    <row r="4" spans="1:8" ht="15.45" customHeight="1" x14ac:dyDescent="0.3">
      <c r="A4" s="52" t="s">
        <v>665</v>
      </c>
      <c r="B4" s="52"/>
      <c r="C4" s="52"/>
      <c r="D4" s="52"/>
      <c r="E4" s="52"/>
      <c r="F4" s="52"/>
      <c r="G4" s="52"/>
      <c r="H4" s="52"/>
    </row>
    <row r="5" spans="1:8" ht="15.45" customHeight="1" x14ac:dyDescent="0.3">
      <c r="A5" s="52" t="s">
        <v>666</v>
      </c>
      <c r="B5" s="52"/>
      <c r="C5" s="52"/>
      <c r="D5" s="52"/>
      <c r="E5" s="52"/>
      <c r="F5" s="52"/>
      <c r="G5" s="52"/>
      <c r="H5" s="52"/>
    </row>
    <row r="6" spans="1:8" ht="15.45" customHeight="1" x14ac:dyDescent="0.3">
      <c r="A6" s="53" t="s">
        <v>667</v>
      </c>
      <c r="B6" s="53"/>
      <c r="C6" s="53"/>
      <c r="D6" s="53"/>
      <c r="E6" s="53"/>
      <c r="F6" s="53"/>
      <c r="G6" s="53"/>
      <c r="H6" s="53"/>
    </row>
    <row r="7" spans="1:8" ht="15.45" customHeight="1" thickBot="1" x14ac:dyDescent="0.3">
      <c r="A7" s="27"/>
      <c r="B7" s="27"/>
      <c r="C7" s="27"/>
      <c r="D7" s="27"/>
      <c r="E7" s="3"/>
    </row>
    <row r="8" spans="1:8" s="4" customFormat="1" ht="35.549999999999997" customHeight="1" thickBot="1" x14ac:dyDescent="0.35">
      <c r="A8" s="40" t="s">
        <v>0</v>
      </c>
      <c r="B8" s="43" t="s">
        <v>658</v>
      </c>
      <c r="C8" s="46" t="s">
        <v>659</v>
      </c>
      <c r="D8" s="47"/>
      <c r="E8" s="48"/>
      <c r="F8" s="46" t="s">
        <v>670</v>
      </c>
      <c r="G8" s="47"/>
      <c r="H8" s="40" t="s">
        <v>1</v>
      </c>
    </row>
    <row r="9" spans="1:8" s="4" customFormat="1" ht="19.95" customHeight="1" thickBot="1" x14ac:dyDescent="0.35">
      <c r="A9" s="41"/>
      <c r="B9" s="44"/>
      <c r="C9" s="43" t="s">
        <v>660</v>
      </c>
      <c r="D9" s="49" t="s">
        <v>661</v>
      </c>
      <c r="E9" s="40" t="s">
        <v>662</v>
      </c>
      <c r="F9" s="46" t="s">
        <v>2</v>
      </c>
      <c r="G9" s="48"/>
      <c r="H9" s="41"/>
    </row>
    <row r="10" spans="1:8" s="4" customFormat="1" ht="19.95" customHeight="1" thickBot="1" x14ac:dyDescent="0.35">
      <c r="A10" s="42"/>
      <c r="B10" s="45"/>
      <c r="C10" s="45"/>
      <c r="D10" s="50"/>
      <c r="E10" s="42"/>
      <c r="F10" s="36" t="s">
        <v>3</v>
      </c>
      <c r="G10" s="36" t="s">
        <v>4</v>
      </c>
      <c r="H10" s="42"/>
    </row>
    <row r="11" spans="1:8" ht="61.05" customHeight="1" x14ac:dyDescent="0.25">
      <c r="A11" s="6" t="s">
        <v>6</v>
      </c>
      <c r="B11" s="7">
        <v>11277207.810000001</v>
      </c>
      <c r="C11" s="28" t="s">
        <v>663</v>
      </c>
      <c r="D11" s="28" t="s">
        <v>15</v>
      </c>
      <c r="E11" s="6" t="s">
        <v>7</v>
      </c>
      <c r="F11" s="13" t="s">
        <v>52</v>
      </c>
      <c r="G11" s="13" t="s">
        <v>673</v>
      </c>
      <c r="H11" s="13" t="s">
        <v>673</v>
      </c>
    </row>
    <row r="12" spans="1:8" ht="45" customHeight="1" x14ac:dyDescent="0.25">
      <c r="A12" s="6" t="s">
        <v>8</v>
      </c>
      <c r="B12" s="7">
        <f>5067249.32-2571649.85</f>
        <v>2495599.4700000002</v>
      </c>
      <c r="C12" s="28" t="s">
        <v>663</v>
      </c>
      <c r="D12" s="28" t="s">
        <v>15</v>
      </c>
      <c r="E12" s="6" t="s">
        <v>9</v>
      </c>
      <c r="F12" s="13" t="s">
        <v>52</v>
      </c>
      <c r="G12" s="13">
        <v>1191.5</v>
      </c>
      <c r="H12" s="13">
        <v>280</v>
      </c>
    </row>
    <row r="13" spans="1:8" ht="45" customHeight="1" x14ac:dyDescent="0.25">
      <c r="A13" s="6" t="s">
        <v>10</v>
      </c>
      <c r="B13" s="7">
        <f>432701.02-236677.84</f>
        <v>196023.18000000002</v>
      </c>
      <c r="C13" s="28" t="s">
        <v>663</v>
      </c>
      <c r="D13" s="28" t="s">
        <v>15</v>
      </c>
      <c r="E13" s="6" t="s">
        <v>11</v>
      </c>
      <c r="F13" s="13" t="s">
        <v>52</v>
      </c>
      <c r="G13" s="13" t="s">
        <v>673</v>
      </c>
      <c r="H13" s="13" t="s">
        <v>673</v>
      </c>
    </row>
    <row r="14" spans="1:8" ht="45" customHeight="1" x14ac:dyDescent="0.25">
      <c r="A14" s="9" t="s">
        <v>12</v>
      </c>
      <c r="B14" s="7">
        <v>11000000</v>
      </c>
      <c r="C14" s="28" t="s">
        <v>663</v>
      </c>
      <c r="D14" s="28" t="s">
        <v>15</v>
      </c>
      <c r="E14" s="10" t="s">
        <v>13</v>
      </c>
      <c r="F14" s="13" t="s">
        <v>52</v>
      </c>
      <c r="G14" s="13" t="s">
        <v>673</v>
      </c>
      <c r="H14" s="13" t="s">
        <v>673</v>
      </c>
    </row>
    <row r="15" spans="1:8" ht="45" customHeight="1" x14ac:dyDescent="0.25">
      <c r="A15" s="11" t="s">
        <v>14</v>
      </c>
      <c r="B15" s="12">
        <f>150000000-7000000-18000000-20400000+7000000-20500000-11300000-24950000-3850000+2595537+12941152.9+1000000+6500000-2987914.53-22150771.69-42400000+10200000-1000000-800000-6364072.99+4800000-3509201.02-500000</f>
        <v>9324729.6700000074</v>
      </c>
      <c r="C15" s="28" t="s">
        <v>663</v>
      </c>
      <c r="D15" s="28" t="s">
        <v>15</v>
      </c>
      <c r="E15" s="11" t="s">
        <v>15</v>
      </c>
      <c r="F15" s="13" t="s">
        <v>52</v>
      </c>
      <c r="G15" s="13" t="s">
        <v>673</v>
      </c>
      <c r="H15" s="13" t="s">
        <v>673</v>
      </c>
    </row>
    <row r="16" spans="1:8" ht="45" customHeight="1" x14ac:dyDescent="0.25">
      <c r="A16" s="11" t="s">
        <v>16</v>
      </c>
      <c r="B16" s="7">
        <v>10000000</v>
      </c>
      <c r="C16" s="28" t="s">
        <v>663</v>
      </c>
      <c r="D16" s="28" t="s">
        <v>15</v>
      </c>
      <c r="E16" s="11" t="s">
        <v>15</v>
      </c>
      <c r="F16" s="13" t="s">
        <v>52</v>
      </c>
      <c r="G16" s="13" t="s">
        <v>673</v>
      </c>
      <c r="H16" s="13" t="s">
        <v>673</v>
      </c>
    </row>
    <row r="17" spans="1:8" ht="45" customHeight="1" x14ac:dyDescent="0.25">
      <c r="A17" s="11" t="s">
        <v>17</v>
      </c>
      <c r="B17" s="7">
        <v>9500000</v>
      </c>
      <c r="C17" s="28" t="s">
        <v>663</v>
      </c>
      <c r="D17" s="28" t="s">
        <v>15</v>
      </c>
      <c r="E17" s="11" t="s">
        <v>15</v>
      </c>
      <c r="F17" s="13" t="s">
        <v>52</v>
      </c>
      <c r="G17" s="13" t="s">
        <v>673</v>
      </c>
      <c r="H17" s="13" t="s">
        <v>673</v>
      </c>
    </row>
    <row r="18" spans="1:8" ht="45" customHeight="1" x14ac:dyDescent="0.25">
      <c r="A18" s="11" t="s">
        <v>18</v>
      </c>
      <c r="B18" s="7">
        <v>2000000</v>
      </c>
      <c r="C18" s="28" t="s">
        <v>663</v>
      </c>
      <c r="D18" s="28" t="s">
        <v>15</v>
      </c>
      <c r="E18" s="11" t="s">
        <v>19</v>
      </c>
      <c r="F18" s="13" t="s">
        <v>52</v>
      </c>
      <c r="G18" s="13" t="s">
        <v>673</v>
      </c>
      <c r="H18" s="13" t="s">
        <v>673</v>
      </c>
    </row>
    <row r="19" spans="1:8" ht="45" customHeight="1" x14ac:dyDescent="0.25">
      <c r="A19" s="11" t="s">
        <v>20</v>
      </c>
      <c r="B19" s="12">
        <v>1000000</v>
      </c>
      <c r="C19" s="28" t="s">
        <v>663</v>
      </c>
      <c r="D19" s="28" t="s">
        <v>15</v>
      </c>
      <c r="E19" s="11" t="s">
        <v>21</v>
      </c>
      <c r="F19" s="13" t="s">
        <v>192</v>
      </c>
      <c r="G19" s="13">
        <v>50</v>
      </c>
      <c r="H19" s="13">
        <v>257</v>
      </c>
    </row>
    <row r="20" spans="1:8" ht="45" customHeight="1" x14ac:dyDescent="0.25">
      <c r="A20" s="11" t="s">
        <v>22</v>
      </c>
      <c r="B20" s="12">
        <v>1000000</v>
      </c>
      <c r="C20" s="28" t="s">
        <v>663</v>
      </c>
      <c r="D20" s="28" t="s">
        <v>15</v>
      </c>
      <c r="E20" s="11" t="s">
        <v>21</v>
      </c>
      <c r="F20" s="13" t="s">
        <v>52</v>
      </c>
      <c r="G20" s="13" t="s">
        <v>673</v>
      </c>
      <c r="H20" s="13" t="s">
        <v>673</v>
      </c>
    </row>
    <row r="21" spans="1:8" ht="45" customHeight="1" x14ac:dyDescent="0.25">
      <c r="A21" s="11" t="s">
        <v>23</v>
      </c>
      <c r="B21" s="12">
        <f>2000000+185000</f>
        <v>2185000</v>
      </c>
      <c r="C21" s="28" t="s">
        <v>663</v>
      </c>
      <c r="D21" s="28" t="s">
        <v>15</v>
      </c>
      <c r="E21" s="11" t="s">
        <v>24</v>
      </c>
      <c r="F21" s="13" t="s">
        <v>52</v>
      </c>
      <c r="G21" s="13" t="s">
        <v>673</v>
      </c>
      <c r="H21" s="13" t="s">
        <v>673</v>
      </c>
    </row>
    <row r="22" spans="1:8" ht="45" customHeight="1" x14ac:dyDescent="0.25">
      <c r="A22" s="11" t="s">
        <v>25</v>
      </c>
      <c r="B22" s="12">
        <v>2500000</v>
      </c>
      <c r="C22" s="28" t="s">
        <v>663</v>
      </c>
      <c r="D22" s="28" t="s">
        <v>15</v>
      </c>
      <c r="E22" s="11" t="s">
        <v>26</v>
      </c>
      <c r="F22" s="13" t="s">
        <v>52</v>
      </c>
      <c r="G22" s="13" t="s">
        <v>673</v>
      </c>
      <c r="H22" s="13" t="s">
        <v>673</v>
      </c>
    </row>
    <row r="23" spans="1:8" ht="45" customHeight="1" x14ac:dyDescent="0.25">
      <c r="A23" s="11" t="s">
        <v>27</v>
      </c>
      <c r="B23" s="12">
        <v>1000000</v>
      </c>
      <c r="C23" s="28" t="s">
        <v>663</v>
      </c>
      <c r="D23" s="28" t="s">
        <v>15</v>
      </c>
      <c r="E23" s="11" t="s">
        <v>28</v>
      </c>
      <c r="F23" s="13" t="s">
        <v>52</v>
      </c>
      <c r="G23" s="13">
        <v>90</v>
      </c>
      <c r="H23" s="13">
        <v>21</v>
      </c>
    </row>
    <row r="24" spans="1:8" ht="45" customHeight="1" x14ac:dyDescent="0.25">
      <c r="A24" s="11" t="s">
        <v>29</v>
      </c>
      <c r="B24" s="12">
        <v>1000000</v>
      </c>
      <c r="C24" s="28" t="s">
        <v>663</v>
      </c>
      <c r="D24" s="28" t="s">
        <v>15</v>
      </c>
      <c r="E24" s="11" t="s">
        <v>30</v>
      </c>
      <c r="F24" s="13" t="s">
        <v>52</v>
      </c>
      <c r="G24" s="13" t="s">
        <v>673</v>
      </c>
      <c r="H24" s="13" t="s">
        <v>673</v>
      </c>
    </row>
    <row r="25" spans="1:8" ht="45" customHeight="1" x14ac:dyDescent="0.25">
      <c r="A25" s="11" t="s">
        <v>31</v>
      </c>
      <c r="B25" s="12">
        <v>1300000</v>
      </c>
      <c r="C25" s="28" t="s">
        <v>663</v>
      </c>
      <c r="D25" s="28" t="s">
        <v>15</v>
      </c>
      <c r="E25" s="11" t="s">
        <v>32</v>
      </c>
      <c r="F25" s="13" t="s">
        <v>52</v>
      </c>
      <c r="G25" s="13">
        <v>52.2</v>
      </c>
      <c r="H25" s="13">
        <v>40</v>
      </c>
    </row>
    <row r="26" spans="1:8" ht="45" customHeight="1" x14ac:dyDescent="0.25">
      <c r="A26" s="11" t="s">
        <v>33</v>
      </c>
      <c r="B26" s="12">
        <v>18000000</v>
      </c>
      <c r="C26" s="28" t="s">
        <v>663</v>
      </c>
      <c r="D26" s="28" t="s">
        <v>15</v>
      </c>
      <c r="E26" s="11" t="s">
        <v>34</v>
      </c>
      <c r="F26" s="13" t="s">
        <v>52</v>
      </c>
      <c r="G26" s="13" t="s">
        <v>673</v>
      </c>
      <c r="H26" s="13" t="s">
        <v>673</v>
      </c>
    </row>
    <row r="27" spans="1:8" ht="45" customHeight="1" x14ac:dyDescent="0.25">
      <c r="A27" s="11" t="s">
        <v>35</v>
      </c>
      <c r="B27" s="12">
        <v>6682189.8200000003</v>
      </c>
      <c r="C27" s="28" t="s">
        <v>663</v>
      </c>
      <c r="D27" s="28" t="s">
        <v>15</v>
      </c>
      <c r="E27" s="11" t="s">
        <v>15</v>
      </c>
      <c r="F27" s="13" t="s">
        <v>52</v>
      </c>
      <c r="G27" s="13" t="s">
        <v>673</v>
      </c>
      <c r="H27" s="13" t="s">
        <v>673</v>
      </c>
    </row>
    <row r="28" spans="1:8" ht="45" customHeight="1" x14ac:dyDescent="0.25">
      <c r="A28" s="14" t="s">
        <v>36</v>
      </c>
      <c r="B28" s="15">
        <v>672349.92</v>
      </c>
      <c r="C28" s="28" t="s">
        <v>663</v>
      </c>
      <c r="D28" s="28" t="s">
        <v>15</v>
      </c>
      <c r="E28" s="14" t="s">
        <v>37</v>
      </c>
      <c r="F28" s="13" t="s">
        <v>52</v>
      </c>
      <c r="G28" s="13" t="s">
        <v>673</v>
      </c>
      <c r="H28" s="13" t="s">
        <v>673</v>
      </c>
    </row>
    <row r="29" spans="1:8" ht="29.55" customHeight="1" x14ac:dyDescent="0.25">
      <c r="A29" s="17" t="s">
        <v>38</v>
      </c>
      <c r="B29" s="20">
        <f>SUM(B11:B28)</f>
        <v>91133099.87000002</v>
      </c>
      <c r="C29" s="30"/>
      <c r="D29" s="30"/>
      <c r="E29" s="18"/>
      <c r="F29" s="16"/>
      <c r="G29" s="16"/>
      <c r="H29" s="16"/>
    </row>
    <row r="30" spans="1:8" ht="45" customHeight="1" x14ac:dyDescent="0.25">
      <c r="A30" s="11" t="s">
        <v>39</v>
      </c>
      <c r="B30" s="12">
        <v>957582.39</v>
      </c>
      <c r="C30" s="28" t="s">
        <v>663</v>
      </c>
      <c r="D30" s="28" t="s">
        <v>15</v>
      </c>
      <c r="E30" s="11" t="s">
        <v>40</v>
      </c>
      <c r="F30" s="13" t="s">
        <v>52</v>
      </c>
      <c r="G30" s="13">
        <v>135</v>
      </c>
      <c r="H30" s="13">
        <v>80</v>
      </c>
    </row>
    <row r="31" spans="1:8" ht="45" customHeight="1" x14ac:dyDescent="0.25">
      <c r="A31" s="11" t="s">
        <v>41</v>
      </c>
      <c r="B31" s="7">
        <f>11200000+10.41</f>
        <v>11200010.41</v>
      </c>
      <c r="C31" s="28" t="s">
        <v>663</v>
      </c>
      <c r="D31" s="28" t="s">
        <v>15</v>
      </c>
      <c r="E31" s="6" t="s">
        <v>42</v>
      </c>
      <c r="F31" s="13" t="s">
        <v>140</v>
      </c>
      <c r="G31" s="13">
        <v>1028.9000000000001</v>
      </c>
      <c r="H31" s="13">
        <v>339</v>
      </c>
    </row>
    <row r="32" spans="1:8" ht="45" customHeight="1" x14ac:dyDescent="0.25">
      <c r="A32" s="11" t="s">
        <v>43</v>
      </c>
      <c r="B32" s="7">
        <f>14000000-112828.26</f>
        <v>13887171.74</v>
      </c>
      <c r="C32" s="28" t="s">
        <v>663</v>
      </c>
      <c r="D32" s="28" t="s">
        <v>15</v>
      </c>
      <c r="E32" s="6" t="s">
        <v>44</v>
      </c>
      <c r="F32" s="13" t="s">
        <v>140</v>
      </c>
      <c r="G32" s="13" t="s">
        <v>673</v>
      </c>
      <c r="H32" s="13" t="s">
        <v>673</v>
      </c>
    </row>
    <row r="33" spans="1:8" ht="30.45" customHeight="1" x14ac:dyDescent="0.25">
      <c r="A33" s="17" t="s">
        <v>45</v>
      </c>
      <c r="B33" s="20">
        <f>+SUM(B30:B32)</f>
        <v>26044764.539999999</v>
      </c>
      <c r="C33" s="30"/>
      <c r="D33" s="30"/>
      <c r="E33" s="18"/>
      <c r="F33" s="16"/>
      <c r="G33" s="16"/>
      <c r="H33" s="16"/>
    </row>
    <row r="34" spans="1:8" ht="45" customHeight="1" x14ac:dyDescent="0.25">
      <c r="A34" s="11" t="s">
        <v>48</v>
      </c>
      <c r="B34" s="12">
        <v>2350000</v>
      </c>
      <c r="C34" s="31" t="s">
        <v>663</v>
      </c>
      <c r="D34" s="31" t="s">
        <v>15</v>
      </c>
      <c r="E34" s="11" t="s">
        <v>49</v>
      </c>
      <c r="F34" s="13" t="s">
        <v>671</v>
      </c>
      <c r="G34" s="13">
        <v>135</v>
      </c>
      <c r="H34" s="13">
        <v>80</v>
      </c>
    </row>
    <row r="35" spans="1:8" ht="45" customHeight="1" x14ac:dyDescent="0.25">
      <c r="A35" s="11" t="s">
        <v>50</v>
      </c>
      <c r="B35" s="15">
        <v>2208232.86</v>
      </c>
      <c r="C35" s="32" t="s">
        <v>663</v>
      </c>
      <c r="D35" s="32" t="s">
        <v>15</v>
      </c>
      <c r="E35" s="11" t="s">
        <v>51</v>
      </c>
      <c r="F35" s="13" t="s">
        <v>52</v>
      </c>
      <c r="G35" s="13">
        <v>141.5</v>
      </c>
      <c r="H35" s="13">
        <v>46</v>
      </c>
    </row>
    <row r="36" spans="1:8" ht="45" customHeight="1" x14ac:dyDescent="0.25">
      <c r="A36" s="11" t="s">
        <v>53</v>
      </c>
      <c r="B36" s="12">
        <v>2395650</v>
      </c>
      <c r="C36" s="31" t="s">
        <v>663</v>
      </c>
      <c r="D36" s="31" t="s">
        <v>15</v>
      </c>
      <c r="E36" s="11" t="s">
        <v>54</v>
      </c>
      <c r="F36" s="13" t="s">
        <v>52</v>
      </c>
      <c r="G36" s="13">
        <v>133</v>
      </c>
      <c r="H36" s="13">
        <v>48</v>
      </c>
    </row>
    <row r="37" spans="1:8" ht="45" customHeight="1" x14ac:dyDescent="0.25">
      <c r="A37" s="11" t="s">
        <v>55</v>
      </c>
      <c r="B37" s="12">
        <v>1350650</v>
      </c>
      <c r="C37" s="31" t="s">
        <v>663</v>
      </c>
      <c r="D37" s="31" t="s">
        <v>15</v>
      </c>
      <c r="E37" s="11" t="s">
        <v>56</v>
      </c>
      <c r="F37" s="13" t="s">
        <v>52</v>
      </c>
      <c r="G37" s="13">
        <v>70.2</v>
      </c>
      <c r="H37" s="13">
        <v>60</v>
      </c>
    </row>
    <row r="38" spans="1:8" ht="45" customHeight="1" x14ac:dyDescent="0.25">
      <c r="A38" s="11" t="s">
        <v>57</v>
      </c>
      <c r="B38" s="12">
        <v>1600000</v>
      </c>
      <c r="C38" s="31" t="s">
        <v>663</v>
      </c>
      <c r="D38" s="31" t="s">
        <v>15</v>
      </c>
      <c r="E38" s="11" t="s">
        <v>58</v>
      </c>
      <c r="F38" s="13" t="s">
        <v>52</v>
      </c>
      <c r="G38" s="13">
        <v>120</v>
      </c>
      <c r="H38" s="13">
        <v>28</v>
      </c>
    </row>
    <row r="39" spans="1:8" ht="45" customHeight="1" x14ac:dyDescent="0.25">
      <c r="A39" s="11" t="s">
        <v>59</v>
      </c>
      <c r="B39" s="7">
        <v>15000000</v>
      </c>
      <c r="C39" s="28" t="s">
        <v>663</v>
      </c>
      <c r="D39" s="28" t="s">
        <v>15</v>
      </c>
      <c r="E39" s="6" t="s">
        <v>60</v>
      </c>
      <c r="F39" s="13" t="s">
        <v>52</v>
      </c>
      <c r="G39" s="13" t="s">
        <v>673</v>
      </c>
      <c r="H39" s="13" t="s">
        <v>673</v>
      </c>
    </row>
    <row r="40" spans="1:8" ht="45" customHeight="1" x14ac:dyDescent="0.25">
      <c r="A40" s="11" t="s">
        <v>61</v>
      </c>
      <c r="B40" s="7">
        <v>8000000</v>
      </c>
      <c r="C40" s="28" t="s">
        <v>663</v>
      </c>
      <c r="D40" s="28" t="s">
        <v>15</v>
      </c>
      <c r="E40" s="6" t="s">
        <v>62</v>
      </c>
      <c r="F40" s="13" t="s">
        <v>52</v>
      </c>
      <c r="G40" s="13">
        <v>415</v>
      </c>
      <c r="H40" s="13">
        <v>200</v>
      </c>
    </row>
    <row r="41" spans="1:8" ht="45" customHeight="1" x14ac:dyDescent="0.25">
      <c r="A41" s="14" t="s">
        <v>63</v>
      </c>
      <c r="B41" s="7">
        <v>5200000</v>
      </c>
      <c r="C41" s="28" t="s">
        <v>663</v>
      </c>
      <c r="D41" s="28" t="s">
        <v>15</v>
      </c>
      <c r="E41" s="5" t="s">
        <v>64</v>
      </c>
      <c r="F41" s="13" t="s">
        <v>52</v>
      </c>
      <c r="G41" s="13" t="s">
        <v>673</v>
      </c>
      <c r="H41" s="13" t="s">
        <v>673</v>
      </c>
    </row>
    <row r="42" spans="1:8" ht="45" customHeight="1" x14ac:dyDescent="0.25">
      <c r="A42" s="11" t="s">
        <v>65</v>
      </c>
      <c r="B42" s="7">
        <v>1000000</v>
      </c>
      <c r="C42" s="28" t="s">
        <v>663</v>
      </c>
      <c r="D42" s="28" t="s">
        <v>15</v>
      </c>
      <c r="E42" s="11" t="s">
        <v>66</v>
      </c>
      <c r="F42" s="13" t="s">
        <v>52</v>
      </c>
      <c r="G42" s="13">
        <v>244.6</v>
      </c>
      <c r="H42" s="13">
        <v>56</v>
      </c>
    </row>
    <row r="43" spans="1:8" ht="45" customHeight="1" x14ac:dyDescent="0.25">
      <c r="A43" s="11" t="s">
        <v>67</v>
      </c>
      <c r="B43" s="7">
        <v>1000000</v>
      </c>
      <c r="C43" s="28" t="s">
        <v>663</v>
      </c>
      <c r="D43" s="28" t="s">
        <v>15</v>
      </c>
      <c r="E43" s="11" t="s">
        <v>68</v>
      </c>
      <c r="F43" s="13" t="s">
        <v>52</v>
      </c>
      <c r="G43" s="13">
        <v>70</v>
      </c>
      <c r="H43" s="13">
        <v>21</v>
      </c>
    </row>
    <row r="44" spans="1:8" ht="45" customHeight="1" x14ac:dyDescent="0.25">
      <c r="A44" s="11" t="s">
        <v>69</v>
      </c>
      <c r="B44" s="7">
        <v>1500000</v>
      </c>
      <c r="C44" s="28" t="s">
        <v>663</v>
      </c>
      <c r="D44" s="28" t="s">
        <v>15</v>
      </c>
      <c r="E44" s="11" t="s">
        <v>13</v>
      </c>
      <c r="F44" s="13" t="s">
        <v>52</v>
      </c>
      <c r="G44" s="13" t="s">
        <v>673</v>
      </c>
      <c r="H44" s="13" t="s">
        <v>673</v>
      </c>
    </row>
    <row r="45" spans="1:8" ht="45" customHeight="1" x14ac:dyDescent="0.25">
      <c r="A45" s="11" t="s">
        <v>70</v>
      </c>
      <c r="B45" s="7">
        <f>1800000+277000</f>
        <v>2077000</v>
      </c>
      <c r="C45" s="28" t="s">
        <v>663</v>
      </c>
      <c r="D45" s="28" t="s">
        <v>15</v>
      </c>
      <c r="E45" s="11" t="s">
        <v>71</v>
      </c>
      <c r="F45" s="13" t="s">
        <v>52</v>
      </c>
      <c r="G45" s="13">
        <v>140</v>
      </c>
      <c r="H45" s="13">
        <v>96</v>
      </c>
    </row>
    <row r="46" spans="1:8" ht="45" customHeight="1" x14ac:dyDescent="0.25">
      <c r="A46" s="11" t="s">
        <v>72</v>
      </c>
      <c r="B46" s="7">
        <f>1300000+218000</f>
        <v>1518000</v>
      </c>
      <c r="C46" s="28" t="s">
        <v>663</v>
      </c>
      <c r="D46" s="28" t="s">
        <v>15</v>
      </c>
      <c r="E46" s="11" t="s">
        <v>46</v>
      </c>
      <c r="F46" s="13" t="s">
        <v>52</v>
      </c>
      <c r="G46" s="13" t="s">
        <v>673</v>
      </c>
      <c r="H46" s="13" t="s">
        <v>673</v>
      </c>
    </row>
    <row r="47" spans="1:8" ht="45" customHeight="1" x14ac:dyDescent="0.25">
      <c r="A47" s="11" t="s">
        <v>73</v>
      </c>
      <c r="B47" s="7">
        <f>1000000+220000</f>
        <v>1220000</v>
      </c>
      <c r="C47" s="28" t="s">
        <v>663</v>
      </c>
      <c r="D47" s="28" t="s">
        <v>15</v>
      </c>
      <c r="E47" s="11" t="s">
        <v>74</v>
      </c>
      <c r="F47" s="13" t="s">
        <v>52</v>
      </c>
      <c r="G47" s="13">
        <v>66</v>
      </c>
      <c r="H47" s="13">
        <v>40</v>
      </c>
    </row>
    <row r="48" spans="1:8" ht="45" customHeight="1" x14ac:dyDescent="0.25">
      <c r="A48" s="11" t="s">
        <v>75</v>
      </c>
      <c r="B48" s="7">
        <v>1440468.49</v>
      </c>
      <c r="C48" s="28" t="s">
        <v>663</v>
      </c>
      <c r="D48" s="28" t="s">
        <v>15</v>
      </c>
      <c r="E48" s="11" t="s">
        <v>76</v>
      </c>
      <c r="F48" s="13" t="s">
        <v>52</v>
      </c>
      <c r="G48" s="13">
        <v>33.1</v>
      </c>
      <c r="H48" s="13">
        <v>158</v>
      </c>
    </row>
    <row r="49" spans="1:8" ht="45" customHeight="1" x14ac:dyDescent="0.25">
      <c r="A49" s="11" t="s">
        <v>77</v>
      </c>
      <c r="B49" s="7">
        <v>683576.39</v>
      </c>
      <c r="C49" s="28" t="s">
        <v>663</v>
      </c>
      <c r="D49" s="28" t="s">
        <v>15</v>
      </c>
      <c r="E49" s="11" t="s">
        <v>78</v>
      </c>
      <c r="F49" s="13" t="s">
        <v>52</v>
      </c>
      <c r="G49" s="13" t="s">
        <v>673</v>
      </c>
      <c r="H49" s="13" t="s">
        <v>673</v>
      </c>
    </row>
    <row r="50" spans="1:8" ht="45" customHeight="1" x14ac:dyDescent="0.25">
      <c r="A50" s="11" t="s">
        <v>79</v>
      </c>
      <c r="B50" s="7">
        <v>2451651.06</v>
      </c>
      <c r="C50" s="28" t="s">
        <v>663</v>
      </c>
      <c r="D50" s="28" t="s">
        <v>15</v>
      </c>
      <c r="E50" s="11" t="s">
        <v>80</v>
      </c>
      <c r="F50" s="13" t="s">
        <v>52</v>
      </c>
      <c r="G50" s="13">
        <v>95</v>
      </c>
      <c r="H50" s="13">
        <v>221</v>
      </c>
    </row>
    <row r="51" spans="1:8" ht="45" customHeight="1" x14ac:dyDescent="0.25">
      <c r="A51" s="11" t="s">
        <v>81</v>
      </c>
      <c r="B51" s="7">
        <v>5000000</v>
      </c>
      <c r="C51" s="28" t="s">
        <v>663</v>
      </c>
      <c r="D51" s="28" t="s">
        <v>15</v>
      </c>
      <c r="E51" s="11" t="s">
        <v>82</v>
      </c>
      <c r="F51" s="13" t="s">
        <v>52</v>
      </c>
      <c r="G51" s="13">
        <v>485</v>
      </c>
      <c r="H51" s="13">
        <v>113</v>
      </c>
    </row>
    <row r="52" spans="1:8" ht="45" customHeight="1" x14ac:dyDescent="0.25">
      <c r="A52" s="11" t="s">
        <v>83</v>
      </c>
      <c r="B52" s="7">
        <v>1010528.8</v>
      </c>
      <c r="C52" s="28" t="s">
        <v>663</v>
      </c>
      <c r="D52" s="28" t="s">
        <v>15</v>
      </c>
      <c r="E52" s="11" t="s">
        <v>84</v>
      </c>
      <c r="F52" s="13" t="s">
        <v>52</v>
      </c>
      <c r="G52" s="13" t="s">
        <v>673</v>
      </c>
      <c r="H52" s="13" t="s">
        <v>673</v>
      </c>
    </row>
    <row r="53" spans="1:8" ht="45" customHeight="1" x14ac:dyDescent="0.25">
      <c r="A53" s="11" t="s">
        <v>85</v>
      </c>
      <c r="B53" s="7">
        <v>2072204.27</v>
      </c>
      <c r="C53" s="28" t="s">
        <v>663</v>
      </c>
      <c r="D53" s="28" t="s">
        <v>15</v>
      </c>
      <c r="E53" s="11" t="s">
        <v>86</v>
      </c>
      <c r="F53" s="13" t="s">
        <v>52</v>
      </c>
      <c r="G53" s="13" t="s">
        <v>673</v>
      </c>
      <c r="H53" s="13" t="s">
        <v>673</v>
      </c>
    </row>
    <row r="54" spans="1:8" ht="45" customHeight="1" x14ac:dyDescent="0.25">
      <c r="A54" s="11" t="s">
        <v>87</v>
      </c>
      <c r="B54" s="7">
        <v>2512822.7599999998</v>
      </c>
      <c r="C54" s="28" t="s">
        <v>663</v>
      </c>
      <c r="D54" s="28" t="s">
        <v>15</v>
      </c>
      <c r="E54" s="11" t="s">
        <v>88</v>
      </c>
      <c r="F54" s="13" t="s">
        <v>52</v>
      </c>
      <c r="G54" s="13" t="s">
        <v>673</v>
      </c>
      <c r="H54" s="13" t="s">
        <v>673</v>
      </c>
    </row>
    <row r="55" spans="1:8" ht="45" customHeight="1" x14ac:dyDescent="0.25">
      <c r="A55" s="11" t="s">
        <v>89</v>
      </c>
      <c r="B55" s="7">
        <v>1431660.3</v>
      </c>
      <c r="C55" s="28" t="s">
        <v>663</v>
      </c>
      <c r="D55" s="28" t="s">
        <v>15</v>
      </c>
      <c r="E55" s="11" t="s">
        <v>90</v>
      </c>
      <c r="F55" s="13" t="s">
        <v>52</v>
      </c>
      <c r="G55" s="13" t="s">
        <v>673</v>
      </c>
      <c r="H55" s="13" t="s">
        <v>673</v>
      </c>
    </row>
    <row r="56" spans="1:8" ht="45" customHeight="1" x14ac:dyDescent="0.25">
      <c r="A56" s="11" t="s">
        <v>91</v>
      </c>
      <c r="B56" s="7">
        <v>347346.7</v>
      </c>
      <c r="C56" s="28" t="s">
        <v>663</v>
      </c>
      <c r="D56" s="28" t="s">
        <v>15</v>
      </c>
      <c r="E56" s="11" t="s">
        <v>92</v>
      </c>
      <c r="F56" s="13" t="s">
        <v>52</v>
      </c>
      <c r="G56" s="13" t="s">
        <v>673</v>
      </c>
      <c r="H56" s="13" t="s">
        <v>673</v>
      </c>
    </row>
    <row r="57" spans="1:8" ht="45" customHeight="1" x14ac:dyDescent="0.25">
      <c r="A57" s="11" t="s">
        <v>93</v>
      </c>
      <c r="B57" s="7">
        <v>4220567</v>
      </c>
      <c r="C57" s="28" t="s">
        <v>663</v>
      </c>
      <c r="D57" s="28" t="s">
        <v>15</v>
      </c>
      <c r="E57" s="11" t="s">
        <v>94</v>
      </c>
      <c r="F57" s="13" t="s">
        <v>52</v>
      </c>
      <c r="G57" s="13" t="s">
        <v>673</v>
      </c>
      <c r="H57" s="13" t="s">
        <v>673</v>
      </c>
    </row>
    <row r="58" spans="1:8" ht="45" customHeight="1" x14ac:dyDescent="0.25">
      <c r="A58" s="11" t="s">
        <v>95</v>
      </c>
      <c r="B58" s="7">
        <v>500000</v>
      </c>
      <c r="C58" s="28" t="s">
        <v>663</v>
      </c>
      <c r="D58" s="28" t="s">
        <v>15</v>
      </c>
      <c r="E58" s="11" t="s">
        <v>24</v>
      </c>
      <c r="F58" s="13" t="s">
        <v>52</v>
      </c>
      <c r="G58" s="13" t="s">
        <v>673</v>
      </c>
      <c r="H58" s="13" t="s">
        <v>673</v>
      </c>
    </row>
    <row r="59" spans="1:8" ht="45" customHeight="1" x14ac:dyDescent="0.25">
      <c r="A59" s="11" t="s">
        <v>96</v>
      </c>
      <c r="B59" s="7">
        <v>1100000</v>
      </c>
      <c r="C59" s="28" t="s">
        <v>663</v>
      </c>
      <c r="D59" s="28" t="s">
        <v>15</v>
      </c>
      <c r="E59" s="11" t="s">
        <v>97</v>
      </c>
      <c r="F59" s="13" t="s">
        <v>52</v>
      </c>
      <c r="G59" s="13">
        <v>30</v>
      </c>
      <c r="H59" s="13">
        <v>20</v>
      </c>
    </row>
    <row r="60" spans="1:8" ht="45" customHeight="1" x14ac:dyDescent="0.25">
      <c r="A60" s="11" t="s">
        <v>98</v>
      </c>
      <c r="B60" s="7">
        <v>1500000</v>
      </c>
      <c r="C60" s="28" t="s">
        <v>663</v>
      </c>
      <c r="D60" s="28" t="s">
        <v>15</v>
      </c>
      <c r="E60" s="11" t="s">
        <v>99</v>
      </c>
      <c r="F60" s="13" t="s">
        <v>52</v>
      </c>
      <c r="G60" s="13">
        <v>45</v>
      </c>
      <c r="H60" s="13">
        <v>32</v>
      </c>
    </row>
    <row r="61" spans="1:8" ht="45" customHeight="1" x14ac:dyDescent="0.25">
      <c r="A61" s="11" t="s">
        <v>100</v>
      </c>
      <c r="B61" s="7">
        <v>600000</v>
      </c>
      <c r="C61" s="28" t="s">
        <v>663</v>
      </c>
      <c r="D61" s="28" t="s">
        <v>15</v>
      </c>
      <c r="E61" s="11" t="s">
        <v>101</v>
      </c>
      <c r="F61" s="13" t="s">
        <v>52</v>
      </c>
      <c r="G61" s="13">
        <v>266.54000000000002</v>
      </c>
      <c r="H61" s="13">
        <v>28</v>
      </c>
    </row>
    <row r="62" spans="1:8" ht="45" customHeight="1" x14ac:dyDescent="0.25">
      <c r="A62" s="11" t="s">
        <v>102</v>
      </c>
      <c r="B62" s="7">
        <v>2000000</v>
      </c>
      <c r="C62" s="28" t="s">
        <v>663</v>
      </c>
      <c r="D62" s="28" t="s">
        <v>15</v>
      </c>
      <c r="E62" s="11" t="s">
        <v>103</v>
      </c>
      <c r="F62" s="13" t="s">
        <v>52</v>
      </c>
      <c r="G62" s="13">
        <v>98.85</v>
      </c>
      <c r="H62" s="13">
        <v>32</v>
      </c>
    </row>
    <row r="63" spans="1:8" ht="45" customHeight="1" x14ac:dyDescent="0.25">
      <c r="A63" s="11" t="s">
        <v>104</v>
      </c>
      <c r="B63" s="7">
        <v>500000</v>
      </c>
      <c r="C63" s="28" t="s">
        <v>663</v>
      </c>
      <c r="D63" s="28" t="s">
        <v>15</v>
      </c>
      <c r="E63" s="11" t="s">
        <v>105</v>
      </c>
      <c r="F63" s="13" t="s">
        <v>52</v>
      </c>
      <c r="G63" s="13">
        <v>30</v>
      </c>
      <c r="H63" s="13">
        <v>36</v>
      </c>
    </row>
    <row r="64" spans="1:8" ht="45" customHeight="1" x14ac:dyDescent="0.25">
      <c r="A64" s="14" t="s">
        <v>106</v>
      </c>
      <c r="B64" s="15">
        <v>1000000</v>
      </c>
      <c r="C64" s="32" t="s">
        <v>663</v>
      </c>
      <c r="D64" s="32" t="s">
        <v>15</v>
      </c>
      <c r="E64" s="14" t="s">
        <v>107</v>
      </c>
      <c r="F64" s="13" t="s">
        <v>52</v>
      </c>
      <c r="G64" s="13">
        <v>53.1</v>
      </c>
      <c r="H64" s="13">
        <v>44</v>
      </c>
    </row>
    <row r="65" spans="1:8" ht="45" customHeight="1" x14ac:dyDescent="0.25">
      <c r="A65" s="14" t="s">
        <v>108</v>
      </c>
      <c r="B65" s="15">
        <f>4551234.14+423901.76</f>
        <v>4975135.8999999994</v>
      </c>
      <c r="C65" s="32" t="s">
        <v>663</v>
      </c>
      <c r="D65" s="32" t="s">
        <v>15</v>
      </c>
      <c r="E65" s="14" t="s">
        <v>109</v>
      </c>
      <c r="F65" s="13" t="s">
        <v>52</v>
      </c>
      <c r="G65" s="13" t="s">
        <v>673</v>
      </c>
      <c r="H65" s="13" t="s">
        <v>673</v>
      </c>
    </row>
    <row r="66" spans="1:8" ht="45" customHeight="1" x14ac:dyDescent="0.25">
      <c r="A66" s="11" t="s">
        <v>110</v>
      </c>
      <c r="B66" s="12">
        <f>3500221.06-1000221.06</f>
        <v>2500000</v>
      </c>
      <c r="C66" s="31" t="s">
        <v>663</v>
      </c>
      <c r="D66" s="31" t="s">
        <v>15</v>
      </c>
      <c r="E66" s="11" t="s">
        <v>111</v>
      </c>
      <c r="F66" s="13" t="s">
        <v>52</v>
      </c>
      <c r="G66" s="13">
        <v>33</v>
      </c>
      <c r="H66" s="13">
        <v>28</v>
      </c>
    </row>
    <row r="67" spans="1:8" ht="45" customHeight="1" x14ac:dyDescent="0.25">
      <c r="A67" s="11" t="s">
        <v>112</v>
      </c>
      <c r="B67" s="12">
        <v>500000</v>
      </c>
      <c r="C67" s="31" t="s">
        <v>663</v>
      </c>
      <c r="D67" s="31" t="s">
        <v>15</v>
      </c>
      <c r="E67" s="11" t="s">
        <v>113</v>
      </c>
      <c r="F67" s="13" t="s">
        <v>52</v>
      </c>
      <c r="G67" s="13">
        <v>77</v>
      </c>
      <c r="H67" s="13">
        <v>25</v>
      </c>
    </row>
    <row r="68" spans="1:8" ht="45" customHeight="1" x14ac:dyDescent="0.25">
      <c r="A68" s="11" t="s">
        <v>114</v>
      </c>
      <c r="B68" s="12">
        <v>1500000</v>
      </c>
      <c r="C68" s="31" t="s">
        <v>663</v>
      </c>
      <c r="D68" s="31" t="s">
        <v>15</v>
      </c>
      <c r="E68" s="11" t="s">
        <v>115</v>
      </c>
      <c r="F68" s="13" t="s">
        <v>52</v>
      </c>
      <c r="G68" s="13">
        <v>40</v>
      </c>
      <c r="H68" s="13">
        <v>20</v>
      </c>
    </row>
    <row r="69" spans="1:8" ht="45" customHeight="1" x14ac:dyDescent="0.25">
      <c r="A69" s="11" t="s">
        <v>116</v>
      </c>
      <c r="B69" s="12">
        <v>700000</v>
      </c>
      <c r="C69" s="31" t="s">
        <v>663</v>
      </c>
      <c r="D69" s="31" t="s">
        <v>15</v>
      </c>
      <c r="E69" s="11" t="s">
        <v>94</v>
      </c>
      <c r="F69" s="13" t="s">
        <v>52</v>
      </c>
      <c r="G69" s="13">
        <v>60</v>
      </c>
      <c r="H69" s="13">
        <v>40</v>
      </c>
    </row>
    <row r="70" spans="1:8" ht="45" customHeight="1" x14ac:dyDescent="0.25">
      <c r="A70" s="11" t="s">
        <v>117</v>
      </c>
      <c r="B70" s="12">
        <v>1000000</v>
      </c>
      <c r="C70" s="31" t="s">
        <v>663</v>
      </c>
      <c r="D70" s="31" t="s">
        <v>15</v>
      </c>
      <c r="E70" s="11" t="s">
        <v>19</v>
      </c>
      <c r="F70" s="13" t="s">
        <v>52</v>
      </c>
      <c r="G70" s="13">
        <v>24</v>
      </c>
      <c r="H70" s="13">
        <v>24</v>
      </c>
    </row>
    <row r="71" spans="1:8" ht="45" customHeight="1" x14ac:dyDescent="0.25">
      <c r="A71" s="11" t="s">
        <v>118</v>
      </c>
      <c r="B71" s="12">
        <v>500000</v>
      </c>
      <c r="C71" s="31" t="s">
        <v>663</v>
      </c>
      <c r="D71" s="31" t="s">
        <v>15</v>
      </c>
      <c r="E71" s="11" t="s">
        <v>119</v>
      </c>
      <c r="F71" s="13" t="s">
        <v>52</v>
      </c>
      <c r="G71" s="13">
        <v>48.3</v>
      </c>
      <c r="H71" s="13">
        <v>40</v>
      </c>
    </row>
    <row r="72" spans="1:8" ht="45" customHeight="1" x14ac:dyDescent="0.25">
      <c r="A72" s="11" t="s">
        <v>120</v>
      </c>
      <c r="B72" s="12">
        <v>1000000</v>
      </c>
      <c r="C72" s="31" t="s">
        <v>663</v>
      </c>
      <c r="D72" s="31" t="s">
        <v>15</v>
      </c>
      <c r="E72" s="11" t="s">
        <v>119</v>
      </c>
      <c r="F72" s="13" t="s">
        <v>52</v>
      </c>
      <c r="G72" s="13">
        <v>50.5</v>
      </c>
      <c r="H72" s="13">
        <v>48</v>
      </c>
    </row>
    <row r="73" spans="1:8" ht="45" customHeight="1" x14ac:dyDescent="0.25">
      <c r="A73" s="11" t="s">
        <v>121</v>
      </c>
      <c r="B73" s="12">
        <v>800000</v>
      </c>
      <c r="C73" s="31" t="s">
        <v>663</v>
      </c>
      <c r="D73" s="31" t="s">
        <v>15</v>
      </c>
      <c r="E73" s="11" t="s">
        <v>122</v>
      </c>
      <c r="F73" s="13" t="s">
        <v>52</v>
      </c>
      <c r="G73" s="13" t="s">
        <v>673</v>
      </c>
      <c r="H73" s="13" t="s">
        <v>673</v>
      </c>
    </row>
    <row r="74" spans="1:8" ht="45" customHeight="1" x14ac:dyDescent="0.25">
      <c r="A74" s="11" t="s">
        <v>123</v>
      </c>
      <c r="B74" s="12">
        <f>2589456.32-71456.32</f>
        <v>2518000</v>
      </c>
      <c r="C74" s="31" t="s">
        <v>663</v>
      </c>
      <c r="D74" s="31" t="s">
        <v>15</v>
      </c>
      <c r="E74" s="11" t="s">
        <v>124</v>
      </c>
      <c r="F74" s="13" t="s">
        <v>52</v>
      </c>
      <c r="G74" s="13">
        <v>147.80000000000001</v>
      </c>
      <c r="H74" s="13">
        <v>60</v>
      </c>
    </row>
    <row r="75" spans="1:8" ht="45" customHeight="1" x14ac:dyDescent="0.25">
      <c r="A75" s="11" t="s">
        <v>125</v>
      </c>
      <c r="B75" s="12">
        <v>2000000</v>
      </c>
      <c r="C75" s="31" t="s">
        <v>663</v>
      </c>
      <c r="D75" s="31" t="s">
        <v>15</v>
      </c>
      <c r="E75" s="11" t="s">
        <v>126</v>
      </c>
      <c r="F75" s="13" t="s">
        <v>52</v>
      </c>
      <c r="G75" s="13" t="s">
        <v>673</v>
      </c>
      <c r="H75" s="13" t="s">
        <v>673</v>
      </c>
    </row>
    <row r="76" spans="1:8" ht="45" customHeight="1" x14ac:dyDescent="0.25">
      <c r="A76" s="11" t="s">
        <v>127</v>
      </c>
      <c r="B76" s="12">
        <v>1000000</v>
      </c>
      <c r="C76" s="31" t="s">
        <v>663</v>
      </c>
      <c r="D76" s="31" t="s">
        <v>15</v>
      </c>
      <c r="E76" s="11" t="s">
        <v>24</v>
      </c>
      <c r="F76" s="13" t="s">
        <v>52</v>
      </c>
      <c r="G76" s="13" t="s">
        <v>673</v>
      </c>
      <c r="H76" s="13" t="s">
        <v>673</v>
      </c>
    </row>
    <row r="77" spans="1:8" ht="40.049999999999997" customHeight="1" x14ac:dyDescent="0.25">
      <c r="A77" s="11" t="s">
        <v>128</v>
      </c>
      <c r="B77" s="12">
        <v>2100000</v>
      </c>
      <c r="C77" s="31" t="s">
        <v>663</v>
      </c>
      <c r="D77" s="31" t="s">
        <v>15</v>
      </c>
      <c r="E77" s="11" t="s">
        <v>129</v>
      </c>
      <c r="F77" s="13" t="s">
        <v>52</v>
      </c>
      <c r="G77" s="13" t="s">
        <v>673</v>
      </c>
      <c r="H77" s="13" t="s">
        <v>673</v>
      </c>
    </row>
    <row r="78" spans="1:8" ht="45" customHeight="1" x14ac:dyDescent="0.25">
      <c r="A78" s="11" t="s">
        <v>130</v>
      </c>
      <c r="B78" s="7">
        <v>1483065.59</v>
      </c>
      <c r="C78" s="28" t="s">
        <v>663</v>
      </c>
      <c r="D78" s="28" t="s">
        <v>15</v>
      </c>
      <c r="E78" s="6" t="s">
        <v>131</v>
      </c>
      <c r="F78" s="13" t="s">
        <v>52</v>
      </c>
      <c r="G78" s="13" t="s">
        <v>673</v>
      </c>
      <c r="H78" s="13" t="s">
        <v>673</v>
      </c>
    </row>
    <row r="79" spans="1:8" ht="45" customHeight="1" x14ac:dyDescent="0.25">
      <c r="A79" s="11" t="s">
        <v>132</v>
      </c>
      <c r="B79" s="12">
        <v>1308970.6499999999</v>
      </c>
      <c r="C79" s="31" t="s">
        <v>663</v>
      </c>
      <c r="D79" s="31" t="s">
        <v>15</v>
      </c>
      <c r="E79" s="11" t="s">
        <v>66</v>
      </c>
      <c r="F79" s="13" t="s">
        <v>52</v>
      </c>
      <c r="G79" s="13" t="s">
        <v>673</v>
      </c>
      <c r="H79" s="13" t="s">
        <v>673</v>
      </c>
    </row>
    <row r="80" spans="1:8" ht="45" customHeight="1" x14ac:dyDescent="0.25">
      <c r="A80" s="11" t="s">
        <v>133</v>
      </c>
      <c r="B80" s="12">
        <f>2000000+500000</f>
        <v>2500000</v>
      </c>
      <c r="C80" s="31" t="s">
        <v>663</v>
      </c>
      <c r="D80" s="31" t="s">
        <v>15</v>
      </c>
      <c r="E80" s="11" t="s">
        <v>134</v>
      </c>
      <c r="F80" s="13" t="s">
        <v>52</v>
      </c>
      <c r="G80" s="13" t="s">
        <v>673</v>
      </c>
      <c r="H80" s="13" t="s">
        <v>673</v>
      </c>
    </row>
    <row r="81" spans="1:8" ht="45" customHeight="1" x14ac:dyDescent="0.25">
      <c r="A81" s="11" t="s">
        <v>135</v>
      </c>
      <c r="B81" s="12">
        <v>4000000</v>
      </c>
      <c r="C81" s="31" t="s">
        <v>663</v>
      </c>
      <c r="D81" s="31" t="s">
        <v>15</v>
      </c>
      <c r="E81" s="11" t="s">
        <v>136</v>
      </c>
      <c r="F81" s="13" t="s">
        <v>52</v>
      </c>
      <c r="G81" s="13" t="s">
        <v>673</v>
      </c>
      <c r="H81" s="13" t="s">
        <v>673</v>
      </c>
    </row>
    <row r="82" spans="1:8" ht="28.95" customHeight="1" x14ac:dyDescent="0.25">
      <c r="A82" s="17" t="s">
        <v>137</v>
      </c>
      <c r="B82" s="19">
        <f>SUM(B34:B81)</f>
        <v>105175530.77000001</v>
      </c>
      <c r="C82" s="33"/>
      <c r="D82" s="33"/>
      <c r="E82" s="21"/>
      <c r="F82" s="39"/>
      <c r="G82" s="39"/>
      <c r="H82" s="39"/>
    </row>
    <row r="83" spans="1:8" ht="45" customHeight="1" x14ac:dyDescent="0.25">
      <c r="A83" s="9" t="s">
        <v>138</v>
      </c>
      <c r="B83" s="7">
        <v>2000000</v>
      </c>
      <c r="C83" s="28" t="s">
        <v>663</v>
      </c>
      <c r="D83" s="28" t="s">
        <v>15</v>
      </c>
      <c r="E83" s="10" t="s">
        <v>139</v>
      </c>
      <c r="F83" s="37" t="s">
        <v>140</v>
      </c>
      <c r="G83" s="37">
        <v>112.56</v>
      </c>
      <c r="H83" s="37">
        <v>109</v>
      </c>
    </row>
    <row r="84" spans="1:8" ht="45" customHeight="1" x14ac:dyDescent="0.25">
      <c r="A84" s="9" t="s">
        <v>141</v>
      </c>
      <c r="B84" s="7">
        <v>750000</v>
      </c>
      <c r="C84" s="28" t="s">
        <v>663</v>
      </c>
      <c r="D84" s="28" t="s">
        <v>15</v>
      </c>
      <c r="E84" s="10" t="s">
        <v>42</v>
      </c>
      <c r="F84" s="13" t="s">
        <v>140</v>
      </c>
      <c r="G84" s="13">
        <v>74.88</v>
      </c>
      <c r="H84" s="13">
        <v>91</v>
      </c>
    </row>
    <row r="85" spans="1:8" ht="45" customHeight="1" x14ac:dyDescent="0.25">
      <c r="A85" s="9" t="s">
        <v>142</v>
      </c>
      <c r="B85" s="7">
        <v>1823108.22</v>
      </c>
      <c r="C85" s="28" t="s">
        <v>663</v>
      </c>
      <c r="D85" s="28" t="s">
        <v>15</v>
      </c>
      <c r="E85" s="10" t="s">
        <v>143</v>
      </c>
      <c r="F85" s="13" t="s">
        <v>140</v>
      </c>
      <c r="G85" s="13">
        <v>141.72</v>
      </c>
      <c r="H85" s="13">
        <v>69</v>
      </c>
    </row>
    <row r="86" spans="1:8" ht="45" customHeight="1" x14ac:dyDescent="0.25">
      <c r="A86" s="9" t="s">
        <v>144</v>
      </c>
      <c r="B86" s="7">
        <v>2092464.25</v>
      </c>
      <c r="C86" s="28" t="s">
        <v>663</v>
      </c>
      <c r="D86" s="28" t="s">
        <v>15</v>
      </c>
      <c r="E86" s="10" t="s">
        <v>145</v>
      </c>
      <c r="F86" s="13" t="s">
        <v>140</v>
      </c>
      <c r="G86" s="13">
        <v>145.5</v>
      </c>
      <c r="H86" s="13">
        <v>45</v>
      </c>
    </row>
    <row r="87" spans="1:8" ht="45" customHeight="1" x14ac:dyDescent="0.25">
      <c r="A87" s="9" t="s">
        <v>146</v>
      </c>
      <c r="B87" s="7">
        <f>3299754.72-299754.72</f>
        <v>3000000</v>
      </c>
      <c r="C87" s="28" t="s">
        <v>663</v>
      </c>
      <c r="D87" s="28" t="s">
        <v>15</v>
      </c>
      <c r="E87" s="10" t="s">
        <v>147</v>
      </c>
      <c r="F87" s="8" t="s">
        <v>140</v>
      </c>
      <c r="G87" s="8">
        <v>511.68</v>
      </c>
      <c r="H87" s="8">
        <v>544</v>
      </c>
    </row>
    <row r="88" spans="1:8" ht="45" customHeight="1" x14ac:dyDescent="0.25">
      <c r="A88" s="9" t="s">
        <v>148</v>
      </c>
      <c r="B88" s="7">
        <v>1874630.84</v>
      </c>
      <c r="C88" s="28" t="s">
        <v>663</v>
      </c>
      <c r="D88" s="28" t="s">
        <v>15</v>
      </c>
      <c r="E88" s="10" t="s">
        <v>149</v>
      </c>
      <c r="F88" s="13" t="s">
        <v>140</v>
      </c>
      <c r="G88" s="13">
        <v>141.35</v>
      </c>
      <c r="H88" s="13">
        <v>400</v>
      </c>
    </row>
    <row r="89" spans="1:8" ht="45" customHeight="1" x14ac:dyDescent="0.25">
      <c r="A89" s="9" t="s">
        <v>150</v>
      </c>
      <c r="B89" s="7">
        <v>2962872.08</v>
      </c>
      <c r="C89" s="28" t="s">
        <v>663</v>
      </c>
      <c r="D89" s="28" t="s">
        <v>15</v>
      </c>
      <c r="E89" s="10" t="s">
        <v>151</v>
      </c>
      <c r="F89" s="13" t="s">
        <v>140</v>
      </c>
      <c r="G89" s="13">
        <v>510</v>
      </c>
      <c r="H89" s="13">
        <v>70</v>
      </c>
    </row>
    <row r="90" spans="1:8" ht="45" customHeight="1" x14ac:dyDescent="0.25">
      <c r="A90" s="9" t="s">
        <v>152</v>
      </c>
      <c r="B90" s="7">
        <v>1874630.84</v>
      </c>
      <c r="C90" s="28" t="s">
        <v>663</v>
      </c>
      <c r="D90" s="28" t="s">
        <v>15</v>
      </c>
      <c r="E90" s="10" t="s">
        <v>153</v>
      </c>
      <c r="F90" s="13" t="s">
        <v>140</v>
      </c>
      <c r="G90" s="13">
        <v>141.35</v>
      </c>
      <c r="H90" s="13">
        <v>67</v>
      </c>
    </row>
    <row r="91" spans="1:8" ht="45" customHeight="1" x14ac:dyDescent="0.25">
      <c r="A91" s="9" t="s">
        <v>154</v>
      </c>
      <c r="B91" s="7">
        <f>2541159-41159</f>
        <v>2500000</v>
      </c>
      <c r="C91" s="28" t="s">
        <v>663</v>
      </c>
      <c r="D91" s="28" t="s">
        <v>15</v>
      </c>
      <c r="E91" s="10" t="s">
        <v>155</v>
      </c>
      <c r="F91" s="13" t="s">
        <v>140</v>
      </c>
      <c r="G91" s="13">
        <v>468.59</v>
      </c>
      <c r="H91" s="13">
        <v>124</v>
      </c>
    </row>
    <row r="92" spans="1:8" ht="45" customHeight="1" x14ac:dyDescent="0.25">
      <c r="A92" s="9" t="s">
        <v>156</v>
      </c>
      <c r="B92" s="7">
        <v>1832967.85</v>
      </c>
      <c r="C92" s="28" t="s">
        <v>663</v>
      </c>
      <c r="D92" s="28" t="s">
        <v>15</v>
      </c>
      <c r="E92" s="10" t="s">
        <v>157</v>
      </c>
      <c r="F92" s="13" t="s">
        <v>140</v>
      </c>
      <c r="G92" s="13">
        <v>426.52</v>
      </c>
      <c r="H92" s="13">
        <v>93</v>
      </c>
    </row>
    <row r="93" spans="1:8" ht="45" customHeight="1" x14ac:dyDescent="0.25">
      <c r="A93" s="9" t="s">
        <v>158</v>
      </c>
      <c r="B93" s="7">
        <v>2399555.3199999998</v>
      </c>
      <c r="C93" s="28" t="s">
        <v>663</v>
      </c>
      <c r="D93" s="28" t="s">
        <v>15</v>
      </c>
      <c r="E93" s="10" t="s">
        <v>147</v>
      </c>
      <c r="F93" s="13" t="s">
        <v>140</v>
      </c>
      <c r="G93" s="13">
        <v>208.1</v>
      </c>
      <c r="H93" s="13">
        <v>560</v>
      </c>
    </row>
    <row r="94" spans="1:8" ht="45" customHeight="1" x14ac:dyDescent="0.25">
      <c r="A94" s="9" t="s">
        <v>159</v>
      </c>
      <c r="B94" s="7">
        <v>569624.74</v>
      </c>
      <c r="C94" s="28" t="s">
        <v>663</v>
      </c>
      <c r="D94" s="28" t="s">
        <v>15</v>
      </c>
      <c r="E94" s="10" t="s">
        <v>19</v>
      </c>
      <c r="F94" s="13" t="s">
        <v>140</v>
      </c>
      <c r="G94" s="13">
        <v>84.34</v>
      </c>
      <c r="H94" s="13">
        <v>123</v>
      </c>
    </row>
    <row r="95" spans="1:8" ht="45" customHeight="1" x14ac:dyDescent="0.25">
      <c r="A95" s="9" t="s">
        <v>160</v>
      </c>
      <c r="B95" s="7">
        <f>3000000+77849.51</f>
        <v>3077849.51</v>
      </c>
      <c r="C95" s="28" t="s">
        <v>663</v>
      </c>
      <c r="D95" s="28" t="s">
        <v>15</v>
      </c>
      <c r="E95" s="10" t="s">
        <v>161</v>
      </c>
      <c r="F95" s="13" t="s">
        <v>140</v>
      </c>
      <c r="G95" s="13" t="s">
        <v>673</v>
      </c>
      <c r="H95" s="13" t="s">
        <v>673</v>
      </c>
    </row>
    <row r="96" spans="1:8" ht="45" customHeight="1" x14ac:dyDescent="0.25">
      <c r="A96" s="9" t="s">
        <v>162</v>
      </c>
      <c r="B96" s="7">
        <f>2599694.1+540305.9</f>
        <v>3140000</v>
      </c>
      <c r="C96" s="28" t="s">
        <v>663</v>
      </c>
      <c r="D96" s="28" t="s">
        <v>15</v>
      </c>
      <c r="E96" s="10" t="s">
        <v>163</v>
      </c>
      <c r="F96" s="13" t="s">
        <v>140</v>
      </c>
      <c r="G96" s="13" t="s">
        <v>673</v>
      </c>
      <c r="H96" s="13" t="s">
        <v>673</v>
      </c>
    </row>
    <row r="97" spans="1:8" ht="45" customHeight="1" x14ac:dyDescent="0.25">
      <c r="A97" s="9" t="s">
        <v>164</v>
      </c>
      <c r="B97" s="7">
        <f>5741877.58-851337.83</f>
        <v>4890539.75</v>
      </c>
      <c r="C97" s="28" t="s">
        <v>663</v>
      </c>
      <c r="D97" s="28" t="s">
        <v>15</v>
      </c>
      <c r="E97" s="10" t="s">
        <v>165</v>
      </c>
      <c r="F97" s="13" t="s">
        <v>140</v>
      </c>
      <c r="G97" s="13" t="s">
        <v>673</v>
      </c>
      <c r="H97" s="13" t="s">
        <v>673</v>
      </c>
    </row>
    <row r="98" spans="1:8" ht="45" customHeight="1" x14ac:dyDescent="0.25">
      <c r="A98" s="9" t="s">
        <v>166</v>
      </c>
      <c r="B98" s="7">
        <v>3622522.12</v>
      </c>
      <c r="C98" s="28" t="s">
        <v>663</v>
      </c>
      <c r="D98" s="28" t="s">
        <v>15</v>
      </c>
      <c r="E98" s="10" t="s">
        <v>167</v>
      </c>
      <c r="F98" s="13" t="s">
        <v>140</v>
      </c>
      <c r="G98" s="13" t="s">
        <v>673</v>
      </c>
      <c r="H98" s="13" t="s">
        <v>673</v>
      </c>
    </row>
    <row r="99" spans="1:8" ht="45" customHeight="1" x14ac:dyDescent="0.25">
      <c r="A99" s="9" t="s">
        <v>168</v>
      </c>
      <c r="B99" s="7">
        <v>2134175.17</v>
      </c>
      <c r="C99" s="28" t="s">
        <v>663</v>
      </c>
      <c r="D99" s="28" t="s">
        <v>15</v>
      </c>
      <c r="E99" s="10" t="s">
        <v>169</v>
      </c>
      <c r="F99" s="13" t="s">
        <v>140</v>
      </c>
      <c r="G99" s="13" t="s">
        <v>673</v>
      </c>
      <c r="H99" s="13" t="s">
        <v>673</v>
      </c>
    </row>
    <row r="100" spans="1:8" ht="45" customHeight="1" x14ac:dyDescent="0.25">
      <c r="A100" s="9" t="s">
        <v>170</v>
      </c>
      <c r="B100" s="7">
        <v>1521368.6</v>
      </c>
      <c r="C100" s="28" t="s">
        <v>663</v>
      </c>
      <c r="D100" s="28" t="s">
        <v>15</v>
      </c>
      <c r="E100" s="10" t="s">
        <v>171</v>
      </c>
      <c r="F100" s="13" t="s">
        <v>140</v>
      </c>
      <c r="G100" s="13" t="s">
        <v>673</v>
      </c>
      <c r="H100" s="13" t="s">
        <v>673</v>
      </c>
    </row>
    <row r="101" spans="1:8" ht="45" customHeight="1" x14ac:dyDescent="0.25">
      <c r="A101" s="9" t="s">
        <v>172</v>
      </c>
      <c r="B101" s="7">
        <v>1500000</v>
      </c>
      <c r="C101" s="28" t="s">
        <v>663</v>
      </c>
      <c r="D101" s="28" t="s">
        <v>15</v>
      </c>
      <c r="E101" s="10" t="s">
        <v>173</v>
      </c>
      <c r="F101" s="13" t="s">
        <v>140</v>
      </c>
      <c r="G101" s="13">
        <v>291.66000000000003</v>
      </c>
      <c r="H101" s="13">
        <v>78</v>
      </c>
    </row>
    <row r="102" spans="1:8" ht="45" customHeight="1" x14ac:dyDescent="0.25">
      <c r="A102" s="9" t="s">
        <v>174</v>
      </c>
      <c r="B102" s="7">
        <v>1000000</v>
      </c>
      <c r="C102" s="28" t="s">
        <v>663</v>
      </c>
      <c r="D102" s="28" t="s">
        <v>15</v>
      </c>
      <c r="E102" s="10" t="s">
        <v>175</v>
      </c>
      <c r="F102" s="13" t="s">
        <v>140</v>
      </c>
      <c r="G102" s="13" t="s">
        <v>673</v>
      </c>
      <c r="H102" s="13" t="s">
        <v>673</v>
      </c>
    </row>
    <row r="103" spans="1:8" ht="45" customHeight="1" x14ac:dyDescent="0.25">
      <c r="A103" s="9" t="s">
        <v>176</v>
      </c>
      <c r="B103" s="7">
        <v>2000000</v>
      </c>
      <c r="C103" s="28" t="s">
        <v>663</v>
      </c>
      <c r="D103" s="28" t="s">
        <v>15</v>
      </c>
      <c r="E103" s="10" t="s">
        <v>177</v>
      </c>
      <c r="F103" s="13" t="s">
        <v>140</v>
      </c>
      <c r="G103" s="13">
        <v>480</v>
      </c>
      <c r="H103" s="13">
        <v>130</v>
      </c>
    </row>
    <row r="104" spans="1:8" ht="45" customHeight="1" x14ac:dyDescent="0.25">
      <c r="A104" s="9" t="s">
        <v>178</v>
      </c>
      <c r="B104" s="7">
        <v>1000000</v>
      </c>
      <c r="C104" s="28" t="s">
        <v>663</v>
      </c>
      <c r="D104" s="28" t="s">
        <v>15</v>
      </c>
      <c r="E104" s="10" t="s">
        <v>179</v>
      </c>
      <c r="F104" s="13" t="s">
        <v>140</v>
      </c>
      <c r="G104" s="13" t="s">
        <v>673</v>
      </c>
      <c r="H104" s="13" t="s">
        <v>673</v>
      </c>
    </row>
    <row r="105" spans="1:8" ht="45" customHeight="1" x14ac:dyDescent="0.25">
      <c r="A105" s="9" t="s">
        <v>180</v>
      </c>
      <c r="B105" s="7">
        <v>1750000</v>
      </c>
      <c r="C105" s="28" t="s">
        <v>663</v>
      </c>
      <c r="D105" s="28" t="s">
        <v>15</v>
      </c>
      <c r="E105" s="10" t="s">
        <v>42</v>
      </c>
      <c r="F105" s="13" t="s">
        <v>140</v>
      </c>
      <c r="G105" s="13" t="s">
        <v>673</v>
      </c>
      <c r="H105" s="13" t="s">
        <v>673</v>
      </c>
    </row>
    <row r="106" spans="1:8" ht="45" customHeight="1" x14ac:dyDescent="0.25">
      <c r="A106" s="9" t="s">
        <v>181</v>
      </c>
      <c r="B106" s="7">
        <v>1800000</v>
      </c>
      <c r="C106" s="28" t="s">
        <v>663</v>
      </c>
      <c r="D106" s="28" t="s">
        <v>15</v>
      </c>
      <c r="E106" s="10" t="s">
        <v>182</v>
      </c>
      <c r="F106" s="13" t="s">
        <v>140</v>
      </c>
      <c r="G106" s="13" t="s">
        <v>673</v>
      </c>
      <c r="H106" s="13" t="s">
        <v>673</v>
      </c>
    </row>
    <row r="107" spans="1:8" ht="45" customHeight="1" x14ac:dyDescent="0.25">
      <c r="A107" s="9" t="s">
        <v>183</v>
      </c>
      <c r="B107" s="7">
        <v>600000</v>
      </c>
      <c r="C107" s="28" t="s">
        <v>663</v>
      </c>
      <c r="D107" s="28" t="s">
        <v>15</v>
      </c>
      <c r="E107" s="10" t="s">
        <v>182</v>
      </c>
      <c r="F107" s="13" t="s">
        <v>140</v>
      </c>
      <c r="G107" s="13">
        <v>64.760000000000005</v>
      </c>
      <c r="H107" s="13">
        <v>219</v>
      </c>
    </row>
    <row r="108" spans="1:8" ht="45" customHeight="1" x14ac:dyDescent="0.25">
      <c r="A108" s="9" t="s">
        <v>184</v>
      </c>
      <c r="B108" s="7">
        <v>2962872.08</v>
      </c>
      <c r="C108" s="28" t="s">
        <v>663</v>
      </c>
      <c r="D108" s="28" t="s">
        <v>15</v>
      </c>
      <c r="E108" s="10" t="s">
        <v>167</v>
      </c>
      <c r="F108" s="13" t="s">
        <v>140</v>
      </c>
      <c r="G108" s="13" t="s">
        <v>673</v>
      </c>
      <c r="H108" s="13" t="s">
        <v>673</v>
      </c>
    </row>
    <row r="109" spans="1:8" ht="45" customHeight="1" x14ac:dyDescent="0.25">
      <c r="A109" s="9" t="s">
        <v>185</v>
      </c>
      <c r="B109" s="7">
        <v>1290076.82</v>
      </c>
      <c r="C109" s="28" t="s">
        <v>663</v>
      </c>
      <c r="D109" s="28" t="s">
        <v>15</v>
      </c>
      <c r="E109" s="10" t="s">
        <v>167</v>
      </c>
      <c r="F109" s="13" t="s">
        <v>140</v>
      </c>
      <c r="G109" s="13" t="s">
        <v>673</v>
      </c>
      <c r="H109" s="13" t="s">
        <v>673</v>
      </c>
    </row>
    <row r="110" spans="1:8" ht="45" customHeight="1" x14ac:dyDescent="0.25">
      <c r="A110" s="9" t="s">
        <v>186</v>
      </c>
      <c r="B110" s="7">
        <v>1870193.62</v>
      </c>
      <c r="C110" s="28" t="s">
        <v>663</v>
      </c>
      <c r="D110" s="28" t="s">
        <v>15</v>
      </c>
      <c r="E110" s="10" t="s">
        <v>167</v>
      </c>
      <c r="F110" s="13" t="s">
        <v>140</v>
      </c>
      <c r="G110" s="13" t="s">
        <v>673</v>
      </c>
      <c r="H110" s="13" t="s">
        <v>673</v>
      </c>
    </row>
    <row r="111" spans="1:8" ht="45" customHeight="1" x14ac:dyDescent="0.25">
      <c r="A111" s="9" t="s">
        <v>187</v>
      </c>
      <c r="B111" s="7">
        <v>407706.67</v>
      </c>
      <c r="C111" s="28" t="s">
        <v>663</v>
      </c>
      <c r="D111" s="28" t="s">
        <v>15</v>
      </c>
      <c r="E111" s="10"/>
      <c r="F111" s="13" t="s">
        <v>140</v>
      </c>
      <c r="G111" s="13" t="s">
        <v>673</v>
      </c>
      <c r="H111" s="13" t="s">
        <v>673</v>
      </c>
    </row>
    <row r="112" spans="1:8" ht="45" customHeight="1" x14ac:dyDescent="0.25">
      <c r="A112" s="9" t="s">
        <v>188</v>
      </c>
      <c r="B112" s="7">
        <v>400000</v>
      </c>
      <c r="C112" s="28" t="s">
        <v>663</v>
      </c>
      <c r="D112" s="28" t="s">
        <v>15</v>
      </c>
      <c r="E112" s="10" t="s">
        <v>99</v>
      </c>
      <c r="F112" s="13" t="s">
        <v>140</v>
      </c>
      <c r="G112" s="13">
        <v>70.73</v>
      </c>
      <c r="H112" s="13">
        <v>54</v>
      </c>
    </row>
    <row r="113" spans="1:8" ht="45" customHeight="1" x14ac:dyDescent="0.25">
      <c r="A113" s="9" t="s">
        <v>189</v>
      </c>
      <c r="B113" s="7">
        <v>400000</v>
      </c>
      <c r="C113" s="28" t="s">
        <v>663</v>
      </c>
      <c r="D113" s="28" t="s">
        <v>15</v>
      </c>
      <c r="E113" s="10" t="s">
        <v>190</v>
      </c>
      <c r="F113" s="13" t="s">
        <v>140</v>
      </c>
      <c r="G113" s="13" t="s">
        <v>673</v>
      </c>
      <c r="H113" s="13" t="s">
        <v>673</v>
      </c>
    </row>
    <row r="114" spans="1:8" ht="45" customHeight="1" x14ac:dyDescent="0.25">
      <c r="A114" s="9" t="s">
        <v>191</v>
      </c>
      <c r="B114" s="7">
        <v>2000000</v>
      </c>
      <c r="C114" s="28" t="s">
        <v>663</v>
      </c>
      <c r="D114" s="28" t="s">
        <v>15</v>
      </c>
      <c r="E114" s="10" t="s">
        <v>179</v>
      </c>
      <c r="F114" s="13" t="s">
        <v>192</v>
      </c>
      <c r="G114" s="13">
        <v>314.75</v>
      </c>
      <c r="H114" s="13">
        <v>123</v>
      </c>
    </row>
    <row r="115" spans="1:8" ht="45" customHeight="1" x14ac:dyDescent="0.25">
      <c r="A115" s="9" t="s">
        <v>193</v>
      </c>
      <c r="B115" s="7">
        <v>600000</v>
      </c>
      <c r="C115" s="28" t="s">
        <v>663</v>
      </c>
      <c r="D115" s="28" t="s">
        <v>15</v>
      </c>
      <c r="E115" s="10" t="s">
        <v>194</v>
      </c>
      <c r="F115" s="13" t="s">
        <v>140</v>
      </c>
      <c r="G115" s="13">
        <v>373.22</v>
      </c>
      <c r="H115" s="13">
        <v>168</v>
      </c>
    </row>
    <row r="116" spans="1:8" ht="45" customHeight="1" x14ac:dyDescent="0.25">
      <c r="A116" s="9" t="s">
        <v>195</v>
      </c>
      <c r="B116" s="7">
        <v>1979200.18</v>
      </c>
      <c r="C116" s="28" t="s">
        <v>663</v>
      </c>
      <c r="D116" s="28" t="s">
        <v>15</v>
      </c>
      <c r="E116" s="10" t="s">
        <v>196</v>
      </c>
      <c r="F116" s="13" t="s">
        <v>140</v>
      </c>
      <c r="G116" s="13">
        <v>142</v>
      </c>
      <c r="H116" s="13">
        <v>97</v>
      </c>
    </row>
    <row r="117" spans="1:8" ht="45" customHeight="1" x14ac:dyDescent="0.25">
      <c r="A117" s="9" t="s">
        <v>197</v>
      </c>
      <c r="B117" s="7">
        <v>2500000</v>
      </c>
      <c r="C117" s="28" t="s">
        <v>663</v>
      </c>
      <c r="D117" s="28" t="s">
        <v>15</v>
      </c>
      <c r="E117" s="10" t="s">
        <v>198</v>
      </c>
      <c r="F117" s="13" t="s">
        <v>140</v>
      </c>
      <c r="G117" s="13" t="s">
        <v>673</v>
      </c>
      <c r="H117" s="13" t="s">
        <v>673</v>
      </c>
    </row>
    <row r="118" spans="1:8" ht="45" customHeight="1" x14ac:dyDescent="0.25">
      <c r="A118" s="9" t="s">
        <v>199</v>
      </c>
      <c r="B118" s="7">
        <f>3460015.1-1001514.95</f>
        <v>2458500.1500000004</v>
      </c>
      <c r="C118" s="28" t="s">
        <v>663</v>
      </c>
      <c r="D118" s="28" t="s">
        <v>15</v>
      </c>
      <c r="E118" s="10" t="s">
        <v>200</v>
      </c>
      <c r="F118" s="13" t="s">
        <v>140</v>
      </c>
      <c r="G118" s="13">
        <v>209.88</v>
      </c>
      <c r="H118" s="13">
        <v>145</v>
      </c>
    </row>
    <row r="119" spans="1:8" ht="45" customHeight="1" x14ac:dyDescent="0.25">
      <c r="A119" s="9" t="s">
        <v>201</v>
      </c>
      <c r="B119" s="7">
        <v>3465247.72</v>
      </c>
      <c r="C119" s="28" t="s">
        <v>663</v>
      </c>
      <c r="D119" s="28" t="s">
        <v>15</v>
      </c>
      <c r="E119" s="10" t="s">
        <v>30</v>
      </c>
      <c r="F119" s="13" t="s">
        <v>140</v>
      </c>
      <c r="G119" s="13">
        <v>5400</v>
      </c>
      <c r="H119" s="13">
        <v>480</v>
      </c>
    </row>
    <row r="120" spans="1:8" ht="45" customHeight="1" x14ac:dyDescent="0.25">
      <c r="A120" s="9" t="s">
        <v>202</v>
      </c>
      <c r="B120" s="7">
        <v>1000000</v>
      </c>
      <c r="C120" s="28" t="s">
        <v>663</v>
      </c>
      <c r="D120" s="28" t="s">
        <v>15</v>
      </c>
      <c r="E120" s="10" t="s">
        <v>203</v>
      </c>
      <c r="F120" s="13" t="s">
        <v>192</v>
      </c>
      <c r="G120" s="13" t="s">
        <v>673</v>
      </c>
      <c r="H120" s="13" t="s">
        <v>673</v>
      </c>
    </row>
    <row r="121" spans="1:8" ht="45" customHeight="1" x14ac:dyDescent="0.25">
      <c r="A121" s="9" t="s">
        <v>204</v>
      </c>
      <c r="B121" s="7">
        <v>655000</v>
      </c>
      <c r="C121" s="28" t="s">
        <v>663</v>
      </c>
      <c r="D121" s="28" t="s">
        <v>15</v>
      </c>
      <c r="E121" s="10" t="s">
        <v>139</v>
      </c>
      <c r="F121" s="13" t="s">
        <v>140</v>
      </c>
      <c r="G121" s="13">
        <v>29.23</v>
      </c>
      <c r="H121" s="13">
        <v>114</v>
      </c>
    </row>
    <row r="122" spans="1:8" ht="45" customHeight="1" x14ac:dyDescent="0.25">
      <c r="A122" s="11" t="s">
        <v>205</v>
      </c>
      <c r="B122" s="12">
        <v>1000000</v>
      </c>
      <c r="C122" s="31" t="s">
        <v>663</v>
      </c>
      <c r="D122" s="31" t="s">
        <v>15</v>
      </c>
      <c r="E122" s="11" t="s">
        <v>206</v>
      </c>
      <c r="F122" s="13" t="s">
        <v>140</v>
      </c>
      <c r="G122" s="13">
        <v>454.65</v>
      </c>
      <c r="H122" s="13">
        <v>180</v>
      </c>
    </row>
    <row r="123" spans="1:8" ht="45" customHeight="1" x14ac:dyDescent="0.25">
      <c r="A123" s="11" t="s">
        <v>207</v>
      </c>
      <c r="B123" s="12">
        <v>1908961.6</v>
      </c>
      <c r="C123" s="31" t="s">
        <v>663</v>
      </c>
      <c r="D123" s="31" t="s">
        <v>15</v>
      </c>
      <c r="E123" s="11" t="s">
        <v>208</v>
      </c>
      <c r="F123" s="13" t="s">
        <v>140</v>
      </c>
      <c r="G123" s="13" t="s">
        <v>673</v>
      </c>
      <c r="H123" s="13" t="s">
        <v>673</v>
      </c>
    </row>
    <row r="124" spans="1:8" ht="45" customHeight="1" x14ac:dyDescent="0.25">
      <c r="A124" s="11" t="s">
        <v>209</v>
      </c>
      <c r="B124" s="12">
        <v>1078952.93</v>
      </c>
      <c r="C124" s="31" t="s">
        <v>663</v>
      </c>
      <c r="D124" s="31" t="s">
        <v>15</v>
      </c>
      <c r="E124" s="11" t="s">
        <v>208</v>
      </c>
      <c r="F124" s="13" t="s">
        <v>140</v>
      </c>
      <c r="G124" s="13" t="s">
        <v>673</v>
      </c>
      <c r="H124" s="13" t="s">
        <v>673</v>
      </c>
    </row>
    <row r="125" spans="1:8" ht="45" customHeight="1" x14ac:dyDescent="0.25">
      <c r="A125" s="11" t="s">
        <v>210</v>
      </c>
      <c r="B125" s="12">
        <v>1001514.95</v>
      </c>
      <c r="C125" s="31" t="s">
        <v>663</v>
      </c>
      <c r="D125" s="31" t="s">
        <v>15</v>
      </c>
      <c r="E125" s="11" t="s">
        <v>200</v>
      </c>
      <c r="F125" s="13" t="s">
        <v>192</v>
      </c>
      <c r="G125" s="13">
        <v>182.2</v>
      </c>
      <c r="H125" s="13">
        <v>145</v>
      </c>
    </row>
    <row r="126" spans="1:8" ht="45" customHeight="1" x14ac:dyDescent="0.25">
      <c r="A126" s="11" t="s">
        <v>211</v>
      </c>
      <c r="B126" s="12">
        <v>300000</v>
      </c>
      <c r="C126" s="31" t="s">
        <v>663</v>
      </c>
      <c r="D126" s="31" t="s">
        <v>15</v>
      </c>
      <c r="E126" s="11" t="s">
        <v>212</v>
      </c>
      <c r="F126" s="13" t="s">
        <v>140</v>
      </c>
      <c r="G126" s="13" t="s">
        <v>673</v>
      </c>
      <c r="H126" s="13" t="s">
        <v>673</v>
      </c>
    </row>
    <row r="127" spans="1:8" ht="45" customHeight="1" x14ac:dyDescent="0.25">
      <c r="A127" s="11" t="s">
        <v>213</v>
      </c>
      <c r="B127" s="12">
        <v>5000000</v>
      </c>
      <c r="C127" s="31" t="s">
        <v>663</v>
      </c>
      <c r="D127" s="31" t="s">
        <v>15</v>
      </c>
      <c r="E127" s="11" t="s">
        <v>179</v>
      </c>
      <c r="F127" s="13" t="s">
        <v>140</v>
      </c>
      <c r="G127" s="13" t="s">
        <v>673</v>
      </c>
      <c r="H127" s="13" t="s">
        <v>673</v>
      </c>
    </row>
    <row r="128" spans="1:8" ht="45" customHeight="1" x14ac:dyDescent="0.25">
      <c r="A128" s="11" t="s">
        <v>214</v>
      </c>
      <c r="B128" s="12">
        <v>1353081.87</v>
      </c>
      <c r="C128" s="31" t="s">
        <v>663</v>
      </c>
      <c r="D128" s="31" t="s">
        <v>15</v>
      </c>
      <c r="E128" s="11" t="s">
        <v>215</v>
      </c>
      <c r="F128" s="13" t="s">
        <v>140</v>
      </c>
      <c r="G128" s="13" t="s">
        <v>673</v>
      </c>
      <c r="H128" s="13" t="s">
        <v>673</v>
      </c>
    </row>
    <row r="129" spans="1:8" ht="45" customHeight="1" x14ac:dyDescent="0.25">
      <c r="A129" s="11" t="s">
        <v>216</v>
      </c>
      <c r="B129" s="12">
        <v>700000</v>
      </c>
      <c r="C129" s="31" t="s">
        <v>663</v>
      </c>
      <c r="D129" s="31" t="s">
        <v>15</v>
      </c>
      <c r="E129" s="11" t="s">
        <v>217</v>
      </c>
      <c r="F129" s="13" t="s">
        <v>140</v>
      </c>
      <c r="G129" s="13" t="s">
        <v>673</v>
      </c>
      <c r="H129" s="13" t="s">
        <v>673</v>
      </c>
    </row>
    <row r="130" spans="1:8" ht="28.5" customHeight="1" x14ac:dyDescent="0.25">
      <c r="A130" s="17" t="s">
        <v>218</v>
      </c>
      <c r="B130" s="20">
        <f>+SUM(B83:B129)</f>
        <v>86047617.88000001</v>
      </c>
      <c r="C130" s="30"/>
      <c r="D130" s="30"/>
      <c r="E130" s="18"/>
      <c r="F130" s="16"/>
      <c r="G130" s="16"/>
      <c r="H130" s="16"/>
    </row>
    <row r="131" spans="1:8" ht="45" customHeight="1" x14ac:dyDescent="0.25">
      <c r="A131" s="9" t="s">
        <v>219</v>
      </c>
      <c r="B131" s="7">
        <v>900000</v>
      </c>
      <c r="C131" s="28" t="s">
        <v>663</v>
      </c>
      <c r="D131" s="28" t="s">
        <v>15</v>
      </c>
      <c r="E131" s="10" t="s">
        <v>220</v>
      </c>
      <c r="F131" s="13" t="s">
        <v>140</v>
      </c>
      <c r="G131" s="13" t="s">
        <v>673</v>
      </c>
      <c r="H131" s="13" t="s">
        <v>673</v>
      </c>
    </row>
    <row r="132" spans="1:8" ht="30.45" customHeight="1" x14ac:dyDescent="0.25">
      <c r="A132" s="17" t="s">
        <v>221</v>
      </c>
      <c r="B132" s="20">
        <f>+B131</f>
        <v>900000</v>
      </c>
      <c r="C132" s="30"/>
      <c r="D132" s="30"/>
      <c r="E132" s="18"/>
      <c r="F132" s="16"/>
      <c r="G132" s="16"/>
      <c r="H132" s="16"/>
    </row>
    <row r="133" spans="1:8" ht="45" customHeight="1" x14ac:dyDescent="0.25">
      <c r="A133" s="11" t="s">
        <v>223</v>
      </c>
      <c r="B133" s="7">
        <f>5000000-0.78</f>
        <v>4999999.22</v>
      </c>
      <c r="C133" s="28" t="s">
        <v>663</v>
      </c>
      <c r="D133" s="28" t="s">
        <v>15</v>
      </c>
      <c r="E133" s="6" t="s">
        <v>182</v>
      </c>
      <c r="F133" s="13" t="s">
        <v>140</v>
      </c>
      <c r="G133" s="13" t="s">
        <v>673</v>
      </c>
      <c r="H133" s="13" t="s">
        <v>673</v>
      </c>
    </row>
    <row r="134" spans="1:8" ht="45" customHeight="1" x14ac:dyDescent="0.25">
      <c r="A134" s="11" t="s">
        <v>224</v>
      </c>
      <c r="B134" s="7">
        <v>5000000</v>
      </c>
      <c r="C134" s="28" t="s">
        <v>663</v>
      </c>
      <c r="D134" s="28" t="s">
        <v>15</v>
      </c>
      <c r="E134" s="6" t="s">
        <v>225</v>
      </c>
      <c r="F134" s="13" t="s">
        <v>140</v>
      </c>
      <c r="G134" s="13" t="s">
        <v>673</v>
      </c>
      <c r="H134" s="13" t="s">
        <v>673</v>
      </c>
    </row>
    <row r="135" spans="1:8" ht="45" customHeight="1" x14ac:dyDescent="0.25">
      <c r="A135" s="11" t="s">
        <v>226</v>
      </c>
      <c r="B135" s="12">
        <v>3728041.09</v>
      </c>
      <c r="C135" s="31" t="s">
        <v>663</v>
      </c>
      <c r="D135" s="31" t="s">
        <v>15</v>
      </c>
      <c r="E135" s="11" t="s">
        <v>78</v>
      </c>
      <c r="F135" s="13" t="s">
        <v>140</v>
      </c>
      <c r="G135" s="13" t="s">
        <v>673</v>
      </c>
      <c r="H135" s="13" t="s">
        <v>673</v>
      </c>
    </row>
    <row r="136" spans="1:8" ht="45" customHeight="1" x14ac:dyDescent="0.25">
      <c r="A136" s="11" t="s">
        <v>228</v>
      </c>
      <c r="B136" s="12">
        <f>2950771.69-2950771.69+2950771.69</f>
        <v>2950771.69</v>
      </c>
      <c r="C136" s="31" t="s">
        <v>663</v>
      </c>
      <c r="D136" s="31" t="s">
        <v>15</v>
      </c>
      <c r="E136" s="11" t="s">
        <v>182</v>
      </c>
      <c r="F136" s="13" t="s">
        <v>140</v>
      </c>
      <c r="G136" s="13" t="s">
        <v>673</v>
      </c>
      <c r="H136" s="13" t="s">
        <v>673</v>
      </c>
    </row>
    <row r="137" spans="1:8" ht="45" customHeight="1" x14ac:dyDescent="0.25">
      <c r="A137" s="11" t="s">
        <v>229</v>
      </c>
      <c r="B137" s="12">
        <v>2821662.27</v>
      </c>
      <c r="C137" s="31" t="s">
        <v>663</v>
      </c>
      <c r="D137" s="31" t="s">
        <v>15</v>
      </c>
      <c r="E137" s="11" t="s">
        <v>230</v>
      </c>
      <c r="F137" s="13" t="s">
        <v>140</v>
      </c>
      <c r="G137" s="13" t="s">
        <v>673</v>
      </c>
      <c r="H137" s="13" t="s">
        <v>673</v>
      </c>
    </row>
    <row r="138" spans="1:8" ht="45" customHeight="1" x14ac:dyDescent="0.25">
      <c r="A138" s="11" t="s">
        <v>231</v>
      </c>
      <c r="B138" s="12">
        <v>2009468.7</v>
      </c>
      <c r="C138" s="31" t="s">
        <v>663</v>
      </c>
      <c r="D138" s="31" t="s">
        <v>15</v>
      </c>
      <c r="E138" s="11" t="s">
        <v>230</v>
      </c>
      <c r="F138" s="13" t="s">
        <v>140</v>
      </c>
      <c r="G138" s="13">
        <v>985.6</v>
      </c>
      <c r="H138" s="13">
        <v>57</v>
      </c>
    </row>
    <row r="139" spans="1:8" ht="45" customHeight="1" x14ac:dyDescent="0.25">
      <c r="A139" s="11" t="s">
        <v>232</v>
      </c>
      <c r="B139" s="12">
        <f>3000000-500000</f>
        <v>2500000</v>
      </c>
      <c r="C139" s="31" t="s">
        <v>663</v>
      </c>
      <c r="D139" s="31" t="s">
        <v>15</v>
      </c>
      <c r="E139" s="11" t="s">
        <v>233</v>
      </c>
      <c r="F139" s="13" t="s">
        <v>140</v>
      </c>
      <c r="G139" s="13">
        <v>789.7</v>
      </c>
      <c r="H139" s="13">
        <v>399</v>
      </c>
    </row>
    <row r="140" spans="1:8" ht="45" customHeight="1" x14ac:dyDescent="0.25">
      <c r="A140" s="14" t="s">
        <v>235</v>
      </c>
      <c r="B140" s="15">
        <f>1600000+900000</f>
        <v>2500000</v>
      </c>
      <c r="C140" s="32" t="s">
        <v>663</v>
      </c>
      <c r="D140" s="32" t="s">
        <v>15</v>
      </c>
      <c r="E140" s="14" t="s">
        <v>103</v>
      </c>
      <c r="F140" s="13" t="s">
        <v>140</v>
      </c>
      <c r="G140" s="13">
        <v>1184.5</v>
      </c>
      <c r="H140" s="13">
        <v>77</v>
      </c>
    </row>
    <row r="141" spans="1:8" ht="45" customHeight="1" x14ac:dyDescent="0.25">
      <c r="A141" s="14" t="s">
        <v>236</v>
      </c>
      <c r="B141" s="15">
        <f>2300000+200000</f>
        <v>2500000</v>
      </c>
      <c r="C141" s="32" t="s">
        <v>663</v>
      </c>
      <c r="D141" s="32" t="s">
        <v>15</v>
      </c>
      <c r="E141" s="14" t="s">
        <v>103</v>
      </c>
      <c r="F141" s="13" t="s">
        <v>140</v>
      </c>
      <c r="G141" s="13" t="s">
        <v>673</v>
      </c>
      <c r="H141" s="13" t="s">
        <v>673</v>
      </c>
    </row>
    <row r="142" spans="1:8" ht="45" customHeight="1" x14ac:dyDescent="0.25">
      <c r="A142" s="14" t="s">
        <v>237</v>
      </c>
      <c r="B142" s="15">
        <f>1400000-200000</f>
        <v>1200000</v>
      </c>
      <c r="C142" s="32" t="s">
        <v>663</v>
      </c>
      <c r="D142" s="32" t="s">
        <v>15</v>
      </c>
      <c r="E142" s="14" t="s">
        <v>238</v>
      </c>
      <c r="F142" s="13" t="s">
        <v>140</v>
      </c>
      <c r="G142" s="13" t="s">
        <v>673</v>
      </c>
      <c r="H142" s="13" t="s">
        <v>673</v>
      </c>
    </row>
    <row r="143" spans="1:8" ht="45" customHeight="1" x14ac:dyDescent="0.25">
      <c r="A143" s="14" t="s">
        <v>239</v>
      </c>
      <c r="B143" s="15">
        <f>2935900+164100</f>
        <v>3100000</v>
      </c>
      <c r="C143" s="32" t="s">
        <v>663</v>
      </c>
      <c r="D143" s="32" t="s">
        <v>15</v>
      </c>
      <c r="E143" s="14" t="s">
        <v>240</v>
      </c>
      <c r="F143" s="13" t="s">
        <v>140</v>
      </c>
      <c r="G143" s="13" t="s">
        <v>673</v>
      </c>
      <c r="H143" s="13" t="s">
        <v>673</v>
      </c>
    </row>
    <row r="144" spans="1:8" ht="45" customHeight="1" x14ac:dyDescent="0.25">
      <c r="A144" s="14" t="s">
        <v>241</v>
      </c>
      <c r="B144" s="15">
        <f>2400000+100000</f>
        <v>2500000</v>
      </c>
      <c r="C144" s="32" t="s">
        <v>663</v>
      </c>
      <c r="D144" s="32" t="s">
        <v>15</v>
      </c>
      <c r="E144" s="14" t="s">
        <v>103</v>
      </c>
      <c r="F144" s="13" t="s">
        <v>140</v>
      </c>
      <c r="G144" s="13">
        <v>793.5</v>
      </c>
      <c r="H144" s="13">
        <v>80</v>
      </c>
    </row>
    <row r="145" spans="1:8" ht="45" customHeight="1" x14ac:dyDescent="0.25">
      <c r="A145" s="14" t="s">
        <v>242</v>
      </c>
      <c r="B145" s="15">
        <v>2400000</v>
      </c>
      <c r="C145" s="32" t="s">
        <v>663</v>
      </c>
      <c r="D145" s="32" t="s">
        <v>15</v>
      </c>
      <c r="E145" s="14" t="s">
        <v>243</v>
      </c>
      <c r="F145" s="13" t="s">
        <v>140</v>
      </c>
      <c r="G145" s="13">
        <v>959</v>
      </c>
      <c r="H145" s="13">
        <v>117</v>
      </c>
    </row>
    <row r="146" spans="1:8" ht="45" customHeight="1" x14ac:dyDescent="0.25">
      <c r="A146" s="14" t="s">
        <v>245</v>
      </c>
      <c r="B146" s="15">
        <f>1500000+510000</f>
        <v>2010000</v>
      </c>
      <c r="C146" s="32" t="s">
        <v>663</v>
      </c>
      <c r="D146" s="32" t="s">
        <v>15</v>
      </c>
      <c r="E146" s="14" t="s">
        <v>11</v>
      </c>
      <c r="F146" s="13" t="s">
        <v>140</v>
      </c>
      <c r="G146" s="13" t="s">
        <v>673</v>
      </c>
      <c r="H146" s="13" t="s">
        <v>673</v>
      </c>
    </row>
    <row r="147" spans="1:8" ht="45" customHeight="1" x14ac:dyDescent="0.25">
      <c r="A147" s="14" t="s">
        <v>248</v>
      </c>
      <c r="B147" s="15">
        <f>612683.07+266802.97</f>
        <v>879486.03999999992</v>
      </c>
      <c r="C147" s="32" t="s">
        <v>663</v>
      </c>
      <c r="D147" s="32" t="s">
        <v>15</v>
      </c>
      <c r="E147" s="14" t="s">
        <v>103</v>
      </c>
      <c r="F147" s="13" t="s">
        <v>140</v>
      </c>
      <c r="G147" s="13">
        <v>189</v>
      </c>
      <c r="H147" s="13">
        <v>245</v>
      </c>
    </row>
    <row r="148" spans="1:8" ht="45" customHeight="1" x14ac:dyDescent="0.25">
      <c r="A148" s="14" t="s">
        <v>250</v>
      </c>
      <c r="B148" s="15">
        <v>1619761.41</v>
      </c>
      <c r="C148" s="32" t="s">
        <v>663</v>
      </c>
      <c r="D148" s="32" t="s">
        <v>15</v>
      </c>
      <c r="E148" s="14" t="s">
        <v>251</v>
      </c>
      <c r="F148" s="13" t="s">
        <v>140</v>
      </c>
      <c r="G148" s="13" t="s">
        <v>673</v>
      </c>
      <c r="H148" s="13" t="s">
        <v>673</v>
      </c>
    </row>
    <row r="149" spans="1:8" ht="45" customHeight="1" x14ac:dyDescent="0.25">
      <c r="A149" s="14" t="s">
        <v>252</v>
      </c>
      <c r="B149" s="15">
        <v>4524139.08</v>
      </c>
      <c r="C149" s="32" t="s">
        <v>663</v>
      </c>
      <c r="D149" s="32" t="s">
        <v>15</v>
      </c>
      <c r="E149" s="14" t="s">
        <v>253</v>
      </c>
      <c r="F149" s="13" t="s">
        <v>140</v>
      </c>
      <c r="G149" s="13">
        <v>925.8</v>
      </c>
      <c r="H149" s="13">
        <v>42</v>
      </c>
    </row>
    <row r="150" spans="1:8" ht="45" customHeight="1" x14ac:dyDescent="0.25">
      <c r="A150" s="14" t="s">
        <v>254</v>
      </c>
      <c r="B150" s="15">
        <v>2375207.2200000002</v>
      </c>
      <c r="C150" s="32" t="s">
        <v>663</v>
      </c>
      <c r="D150" s="32" t="s">
        <v>15</v>
      </c>
      <c r="E150" s="14" t="s">
        <v>255</v>
      </c>
      <c r="F150" s="13" t="s">
        <v>52</v>
      </c>
      <c r="G150" s="13">
        <v>73.8</v>
      </c>
      <c r="H150" s="13">
        <v>120</v>
      </c>
    </row>
    <row r="151" spans="1:8" ht="45" customHeight="1" x14ac:dyDescent="0.25">
      <c r="A151" s="14" t="s">
        <v>256</v>
      </c>
      <c r="B151" s="15">
        <v>2500000</v>
      </c>
      <c r="C151" s="32" t="s">
        <v>663</v>
      </c>
      <c r="D151" s="32" t="s">
        <v>15</v>
      </c>
      <c r="E151" s="14" t="s">
        <v>257</v>
      </c>
      <c r="F151" s="13" t="s">
        <v>140</v>
      </c>
      <c r="G151" s="13">
        <v>300</v>
      </c>
      <c r="H151" s="13">
        <v>165</v>
      </c>
    </row>
    <row r="152" spans="1:8" ht="45" customHeight="1" x14ac:dyDescent="0.25">
      <c r="A152" s="14" t="s">
        <v>258</v>
      </c>
      <c r="B152" s="15">
        <v>850000</v>
      </c>
      <c r="C152" s="32" t="s">
        <v>663</v>
      </c>
      <c r="D152" s="32" t="s">
        <v>15</v>
      </c>
      <c r="E152" s="14" t="s">
        <v>259</v>
      </c>
      <c r="F152" s="13" t="s">
        <v>140</v>
      </c>
      <c r="G152" s="13" t="s">
        <v>673</v>
      </c>
      <c r="H152" s="13" t="s">
        <v>673</v>
      </c>
    </row>
    <row r="153" spans="1:8" ht="45" customHeight="1" x14ac:dyDescent="0.25">
      <c r="A153" s="14" t="s">
        <v>260</v>
      </c>
      <c r="B153" s="15">
        <f>2676774.22-176774.22</f>
        <v>2500000</v>
      </c>
      <c r="C153" s="32" t="s">
        <v>663</v>
      </c>
      <c r="D153" s="32" t="s">
        <v>15</v>
      </c>
      <c r="E153" s="14" t="s">
        <v>261</v>
      </c>
      <c r="F153" s="13" t="s">
        <v>140</v>
      </c>
      <c r="G153" s="13">
        <v>327.5</v>
      </c>
      <c r="H153" s="13">
        <v>55</v>
      </c>
    </row>
    <row r="154" spans="1:8" ht="45" customHeight="1" x14ac:dyDescent="0.25">
      <c r="A154" s="14" t="s">
        <v>262</v>
      </c>
      <c r="B154" s="15">
        <v>1100000</v>
      </c>
      <c r="C154" s="32" t="s">
        <v>663</v>
      </c>
      <c r="D154" s="32" t="s">
        <v>15</v>
      </c>
      <c r="E154" s="14" t="s">
        <v>263</v>
      </c>
      <c r="F154" s="13" t="s">
        <v>140</v>
      </c>
      <c r="G154" s="13" t="s">
        <v>673</v>
      </c>
      <c r="H154" s="13" t="s">
        <v>673</v>
      </c>
    </row>
    <row r="155" spans="1:8" ht="45" customHeight="1" x14ac:dyDescent="0.25">
      <c r="A155" s="14" t="s">
        <v>264</v>
      </c>
      <c r="B155" s="15">
        <f>10268000-3000000-1200000-1400000</f>
        <v>4668000</v>
      </c>
      <c r="C155" s="32" t="s">
        <v>663</v>
      </c>
      <c r="D155" s="32" t="s">
        <v>15</v>
      </c>
      <c r="E155" s="14" t="s">
        <v>265</v>
      </c>
      <c r="F155" s="13" t="s">
        <v>140</v>
      </c>
      <c r="G155" s="13">
        <v>2700</v>
      </c>
      <c r="H155" s="13">
        <v>210</v>
      </c>
    </row>
    <row r="156" spans="1:8" ht="45" customHeight="1" x14ac:dyDescent="0.25">
      <c r="A156" s="14" t="s">
        <v>266</v>
      </c>
      <c r="B156" s="15">
        <v>4774856.41</v>
      </c>
      <c r="C156" s="32" t="s">
        <v>663</v>
      </c>
      <c r="D156" s="32" t="s">
        <v>15</v>
      </c>
      <c r="E156" s="14" t="s">
        <v>267</v>
      </c>
      <c r="F156" s="13" t="s">
        <v>140</v>
      </c>
      <c r="G156" s="13" t="s">
        <v>673</v>
      </c>
      <c r="H156" s="13" t="s">
        <v>673</v>
      </c>
    </row>
    <row r="157" spans="1:8" ht="45" customHeight="1" x14ac:dyDescent="0.25">
      <c r="A157" s="14" t="s">
        <v>268</v>
      </c>
      <c r="B157" s="15">
        <f>3510910.5-410910.5</f>
        <v>3100000</v>
      </c>
      <c r="C157" s="32" t="s">
        <v>663</v>
      </c>
      <c r="D157" s="32" t="s">
        <v>15</v>
      </c>
      <c r="E157" s="14" t="s">
        <v>267</v>
      </c>
      <c r="F157" s="13" t="s">
        <v>140</v>
      </c>
      <c r="G157" s="13" t="s">
        <v>673</v>
      </c>
      <c r="H157" s="13" t="s">
        <v>673</v>
      </c>
    </row>
    <row r="158" spans="1:8" ht="45" customHeight="1" x14ac:dyDescent="0.25">
      <c r="A158" s="14" t="s">
        <v>269</v>
      </c>
      <c r="B158" s="15">
        <v>6466416.3099999996</v>
      </c>
      <c r="C158" s="32" t="s">
        <v>663</v>
      </c>
      <c r="D158" s="32" t="s">
        <v>15</v>
      </c>
      <c r="E158" s="14" t="s">
        <v>267</v>
      </c>
      <c r="F158" s="13" t="s">
        <v>140</v>
      </c>
      <c r="G158" s="13">
        <v>528.70000000000005</v>
      </c>
      <c r="H158" s="13">
        <v>57</v>
      </c>
    </row>
    <row r="159" spans="1:8" ht="45" customHeight="1" x14ac:dyDescent="0.25">
      <c r="A159" s="14" t="s">
        <v>270</v>
      </c>
      <c r="B159" s="15">
        <v>1347893.38</v>
      </c>
      <c r="C159" s="32" t="s">
        <v>663</v>
      </c>
      <c r="D159" s="32" t="s">
        <v>15</v>
      </c>
      <c r="E159" s="14" t="s">
        <v>267</v>
      </c>
      <c r="F159" s="13" t="s">
        <v>140</v>
      </c>
      <c r="G159" s="13">
        <v>321.75</v>
      </c>
      <c r="H159" s="13">
        <v>89</v>
      </c>
    </row>
    <row r="160" spans="1:8" ht="45" customHeight="1" x14ac:dyDescent="0.25">
      <c r="A160" s="14" t="s">
        <v>271</v>
      </c>
      <c r="B160" s="15">
        <v>530295.63</v>
      </c>
      <c r="C160" s="32" t="s">
        <v>663</v>
      </c>
      <c r="D160" s="32" t="s">
        <v>15</v>
      </c>
      <c r="E160" s="14" t="s">
        <v>272</v>
      </c>
      <c r="F160" s="13" t="s">
        <v>140</v>
      </c>
      <c r="G160" s="13">
        <v>569.16</v>
      </c>
      <c r="H160" s="13">
        <v>35</v>
      </c>
    </row>
    <row r="161" spans="1:8" ht="45" customHeight="1" x14ac:dyDescent="0.25">
      <c r="A161" s="14" t="s">
        <v>273</v>
      </c>
      <c r="B161" s="15">
        <v>1326125.8899999999</v>
      </c>
      <c r="C161" s="32" t="s">
        <v>663</v>
      </c>
      <c r="D161" s="32" t="s">
        <v>15</v>
      </c>
      <c r="E161" s="14" t="s">
        <v>217</v>
      </c>
      <c r="F161" s="13" t="s">
        <v>140</v>
      </c>
      <c r="G161" s="13">
        <v>782.75</v>
      </c>
      <c r="H161" s="13">
        <v>62</v>
      </c>
    </row>
    <row r="162" spans="1:8" ht="45" customHeight="1" x14ac:dyDescent="0.25">
      <c r="A162" s="14" t="s">
        <v>274</v>
      </c>
      <c r="B162" s="15">
        <v>1450795.55</v>
      </c>
      <c r="C162" s="32" t="s">
        <v>663</v>
      </c>
      <c r="D162" s="32" t="s">
        <v>15</v>
      </c>
      <c r="E162" s="14" t="s">
        <v>208</v>
      </c>
      <c r="F162" s="13" t="s">
        <v>140</v>
      </c>
      <c r="G162" s="13" t="s">
        <v>673</v>
      </c>
      <c r="H162" s="13" t="s">
        <v>673</v>
      </c>
    </row>
    <row r="163" spans="1:8" ht="45" customHeight="1" x14ac:dyDescent="0.25">
      <c r="A163" s="14" t="s">
        <v>275</v>
      </c>
      <c r="B163" s="15">
        <v>3925908.14</v>
      </c>
      <c r="C163" s="32" t="s">
        <v>663</v>
      </c>
      <c r="D163" s="32" t="s">
        <v>15</v>
      </c>
      <c r="E163" s="14" t="s">
        <v>276</v>
      </c>
      <c r="F163" s="13" t="s">
        <v>140</v>
      </c>
      <c r="G163" s="13">
        <v>523.14</v>
      </c>
      <c r="H163" s="13">
        <v>207</v>
      </c>
    </row>
    <row r="164" spans="1:8" ht="45" customHeight="1" x14ac:dyDescent="0.25">
      <c r="A164" s="14" t="s">
        <v>277</v>
      </c>
      <c r="B164" s="15">
        <v>1980000</v>
      </c>
      <c r="C164" s="32" t="s">
        <v>663</v>
      </c>
      <c r="D164" s="32" t="s">
        <v>15</v>
      </c>
      <c r="E164" s="14" t="s">
        <v>220</v>
      </c>
      <c r="F164" s="13" t="s">
        <v>140</v>
      </c>
      <c r="G164" s="13">
        <v>3546.2</v>
      </c>
      <c r="H164" s="13">
        <v>271</v>
      </c>
    </row>
    <row r="165" spans="1:8" ht="45" customHeight="1" x14ac:dyDescent="0.25">
      <c r="A165" s="14" t="s">
        <v>278</v>
      </c>
      <c r="B165" s="15">
        <f>12728071.07-80031.8-80.18</f>
        <v>12647959.09</v>
      </c>
      <c r="C165" s="32" t="s">
        <v>663</v>
      </c>
      <c r="D165" s="32" t="s">
        <v>15</v>
      </c>
      <c r="E165" s="14" t="s">
        <v>279</v>
      </c>
      <c r="F165" s="13" t="s">
        <v>140</v>
      </c>
      <c r="G165" s="13">
        <v>1764</v>
      </c>
      <c r="H165" s="13">
        <v>266</v>
      </c>
    </row>
    <row r="166" spans="1:8" ht="45" customHeight="1" x14ac:dyDescent="0.25">
      <c r="A166" s="14" t="s">
        <v>280</v>
      </c>
      <c r="B166" s="15">
        <v>10168246.449999999</v>
      </c>
      <c r="C166" s="32" t="s">
        <v>663</v>
      </c>
      <c r="D166" s="32" t="s">
        <v>15</v>
      </c>
      <c r="E166" s="14" t="s">
        <v>182</v>
      </c>
      <c r="F166" s="13" t="s">
        <v>140</v>
      </c>
      <c r="G166" s="13" t="s">
        <v>673</v>
      </c>
      <c r="H166" s="13" t="s">
        <v>673</v>
      </c>
    </row>
    <row r="167" spans="1:8" ht="45" customHeight="1" x14ac:dyDescent="0.25">
      <c r="A167" s="14" t="s">
        <v>281</v>
      </c>
      <c r="B167" s="15">
        <f>5356518.97-356518.97</f>
        <v>5000000</v>
      </c>
      <c r="C167" s="32" t="s">
        <v>663</v>
      </c>
      <c r="D167" s="32" t="s">
        <v>15</v>
      </c>
      <c r="E167" s="14" t="s">
        <v>282</v>
      </c>
      <c r="F167" s="13" t="s">
        <v>192</v>
      </c>
      <c r="G167" s="13" t="s">
        <v>673</v>
      </c>
      <c r="H167" s="13" t="s">
        <v>673</v>
      </c>
    </row>
    <row r="168" spans="1:8" ht="45" customHeight="1" x14ac:dyDescent="0.25">
      <c r="A168" s="14" t="s">
        <v>283</v>
      </c>
      <c r="B168" s="15">
        <f>6394788.67-3394788.67</f>
        <v>3000000</v>
      </c>
      <c r="C168" s="32" t="s">
        <v>663</v>
      </c>
      <c r="D168" s="32" t="s">
        <v>15</v>
      </c>
      <c r="E168" s="14" t="s">
        <v>284</v>
      </c>
      <c r="F168" s="13" t="s">
        <v>140</v>
      </c>
      <c r="G168" s="13">
        <v>727.01</v>
      </c>
      <c r="H168" s="13">
        <v>67</v>
      </c>
    </row>
    <row r="169" spans="1:8" ht="45" customHeight="1" x14ac:dyDescent="0.25">
      <c r="A169" s="14" t="s">
        <v>285</v>
      </c>
      <c r="B169" s="15">
        <v>1861528.4</v>
      </c>
      <c r="C169" s="32" t="s">
        <v>663</v>
      </c>
      <c r="D169" s="32" t="s">
        <v>15</v>
      </c>
      <c r="E169" s="14" t="s">
        <v>60</v>
      </c>
      <c r="F169" s="13" t="s">
        <v>140</v>
      </c>
      <c r="G169" s="13" t="s">
        <v>673</v>
      </c>
      <c r="H169" s="13" t="s">
        <v>673</v>
      </c>
    </row>
    <row r="170" spans="1:8" ht="45" customHeight="1" x14ac:dyDescent="0.25">
      <c r="A170" s="14" t="s">
        <v>286</v>
      </c>
      <c r="B170" s="15">
        <f>3186668.84-1981668.84</f>
        <v>1204999.9999999998</v>
      </c>
      <c r="C170" s="32" t="s">
        <v>663</v>
      </c>
      <c r="D170" s="32" t="s">
        <v>15</v>
      </c>
      <c r="E170" s="14" t="s">
        <v>287</v>
      </c>
      <c r="F170" s="13" t="s">
        <v>140</v>
      </c>
      <c r="G170" s="13">
        <v>1493.5</v>
      </c>
      <c r="H170" s="13">
        <v>128</v>
      </c>
    </row>
    <row r="171" spans="1:8" ht="45" customHeight="1" x14ac:dyDescent="0.25">
      <c r="A171" s="14" t="s">
        <v>288</v>
      </c>
      <c r="B171" s="15">
        <v>3200000</v>
      </c>
      <c r="C171" s="32" t="s">
        <v>663</v>
      </c>
      <c r="D171" s="32" t="s">
        <v>15</v>
      </c>
      <c r="E171" s="14" t="s">
        <v>19</v>
      </c>
      <c r="F171" s="13" t="s">
        <v>140</v>
      </c>
      <c r="G171" s="13">
        <v>640</v>
      </c>
      <c r="H171" s="13">
        <v>243</v>
      </c>
    </row>
    <row r="172" spans="1:8" ht="45" customHeight="1" x14ac:dyDescent="0.25">
      <c r="A172" s="14" t="s">
        <v>289</v>
      </c>
      <c r="B172" s="15">
        <v>1600000</v>
      </c>
      <c r="C172" s="32" t="s">
        <v>663</v>
      </c>
      <c r="D172" s="32" t="s">
        <v>15</v>
      </c>
      <c r="E172" s="14" t="s">
        <v>263</v>
      </c>
      <c r="F172" s="13" t="s">
        <v>140</v>
      </c>
      <c r="G172" s="13" t="s">
        <v>673</v>
      </c>
      <c r="H172" s="13" t="s">
        <v>673</v>
      </c>
    </row>
    <row r="173" spans="1:8" ht="45" customHeight="1" x14ac:dyDescent="0.25">
      <c r="A173" s="14" t="s">
        <v>290</v>
      </c>
      <c r="B173" s="15">
        <v>3100000</v>
      </c>
      <c r="C173" s="32" t="s">
        <v>663</v>
      </c>
      <c r="D173" s="32" t="s">
        <v>15</v>
      </c>
      <c r="E173" s="14" t="s">
        <v>291</v>
      </c>
      <c r="F173" s="13" t="s">
        <v>192</v>
      </c>
      <c r="G173" s="13">
        <v>280</v>
      </c>
      <c r="H173" s="13">
        <v>122</v>
      </c>
    </row>
    <row r="174" spans="1:8" ht="45" customHeight="1" x14ac:dyDescent="0.25">
      <c r="A174" s="14" t="s">
        <v>292</v>
      </c>
      <c r="B174" s="15">
        <v>2767917.68</v>
      </c>
      <c r="C174" s="32" t="s">
        <v>663</v>
      </c>
      <c r="D174" s="32" t="s">
        <v>15</v>
      </c>
      <c r="E174" s="14" t="s">
        <v>293</v>
      </c>
      <c r="F174" s="13" t="s">
        <v>140</v>
      </c>
      <c r="G174" s="13">
        <v>900</v>
      </c>
      <c r="H174" s="13">
        <v>101</v>
      </c>
    </row>
    <row r="175" spans="1:8" ht="45" customHeight="1" x14ac:dyDescent="0.25">
      <c r="A175" s="14" t="s">
        <v>294</v>
      </c>
      <c r="B175" s="15">
        <f>3268580.6-120580.6-8000</f>
        <v>3140000</v>
      </c>
      <c r="C175" s="32" t="s">
        <v>663</v>
      </c>
      <c r="D175" s="32" t="s">
        <v>15</v>
      </c>
      <c r="E175" s="14" t="s">
        <v>293</v>
      </c>
      <c r="F175" s="13" t="s">
        <v>140</v>
      </c>
      <c r="G175" s="13">
        <v>6054</v>
      </c>
      <c r="H175" s="13">
        <v>377</v>
      </c>
    </row>
    <row r="176" spans="1:8" ht="45" customHeight="1" x14ac:dyDescent="0.25">
      <c r="A176" s="14" t="s">
        <v>295</v>
      </c>
      <c r="B176" s="15">
        <f>9891567-618200.41</f>
        <v>9273366.5899999999</v>
      </c>
      <c r="C176" s="32" t="s">
        <v>663</v>
      </c>
      <c r="D176" s="32" t="s">
        <v>15</v>
      </c>
      <c r="E176" s="14" t="s">
        <v>296</v>
      </c>
      <c r="F176" s="13" t="s">
        <v>140</v>
      </c>
      <c r="G176" s="13">
        <v>1008</v>
      </c>
      <c r="H176" s="13">
        <v>229</v>
      </c>
    </row>
    <row r="177" spans="1:8" ht="45" customHeight="1" x14ac:dyDescent="0.25">
      <c r="A177" s="14" t="s">
        <v>297</v>
      </c>
      <c r="B177" s="15">
        <v>2458840.33</v>
      </c>
      <c r="C177" s="32" t="s">
        <v>663</v>
      </c>
      <c r="D177" s="32" t="s">
        <v>15</v>
      </c>
      <c r="E177" s="14" t="s">
        <v>298</v>
      </c>
      <c r="F177" s="13" t="s">
        <v>140</v>
      </c>
      <c r="G177" s="13" t="s">
        <v>673</v>
      </c>
      <c r="H177" s="13" t="s">
        <v>673</v>
      </c>
    </row>
    <row r="178" spans="1:8" ht="45" customHeight="1" x14ac:dyDescent="0.25">
      <c r="A178" s="14" t="s">
        <v>299</v>
      </c>
      <c r="B178" s="15">
        <v>2350000</v>
      </c>
      <c r="C178" s="32" t="s">
        <v>663</v>
      </c>
      <c r="D178" s="32" t="s">
        <v>15</v>
      </c>
      <c r="E178" s="14" t="s">
        <v>300</v>
      </c>
      <c r="F178" s="13" t="s">
        <v>140</v>
      </c>
      <c r="G178" s="13">
        <v>510</v>
      </c>
      <c r="H178" s="13">
        <v>45</v>
      </c>
    </row>
    <row r="179" spans="1:8" ht="45" customHeight="1" x14ac:dyDescent="0.25">
      <c r="A179" s="14" t="s">
        <v>301</v>
      </c>
      <c r="B179" s="15">
        <v>1850000</v>
      </c>
      <c r="C179" s="32" t="s">
        <v>663</v>
      </c>
      <c r="D179" s="32" t="s">
        <v>15</v>
      </c>
      <c r="E179" s="14" t="s">
        <v>300</v>
      </c>
      <c r="F179" s="13" t="s">
        <v>140</v>
      </c>
      <c r="G179" s="13" t="s">
        <v>673</v>
      </c>
      <c r="H179" s="13" t="s">
        <v>673</v>
      </c>
    </row>
    <row r="180" spans="1:8" ht="45" customHeight="1" x14ac:dyDescent="0.25">
      <c r="A180" s="14" t="s">
        <v>302</v>
      </c>
      <c r="B180" s="15">
        <v>825000</v>
      </c>
      <c r="C180" s="32" t="s">
        <v>663</v>
      </c>
      <c r="D180" s="32" t="s">
        <v>15</v>
      </c>
      <c r="E180" s="14" t="s">
        <v>300</v>
      </c>
      <c r="F180" s="13" t="s">
        <v>140</v>
      </c>
      <c r="G180" s="13" t="s">
        <v>673</v>
      </c>
      <c r="H180" s="13" t="s">
        <v>673</v>
      </c>
    </row>
    <row r="181" spans="1:8" ht="45" customHeight="1" x14ac:dyDescent="0.25">
      <c r="A181" s="14" t="s">
        <v>303</v>
      </c>
      <c r="B181" s="15">
        <v>1975000</v>
      </c>
      <c r="C181" s="32" t="s">
        <v>663</v>
      </c>
      <c r="D181" s="32" t="s">
        <v>15</v>
      </c>
      <c r="E181" s="14" t="s">
        <v>300</v>
      </c>
      <c r="F181" s="13" t="s">
        <v>140</v>
      </c>
      <c r="G181" s="13">
        <v>774</v>
      </c>
      <c r="H181" s="13">
        <v>46</v>
      </c>
    </row>
    <row r="182" spans="1:8" ht="45" customHeight="1" x14ac:dyDescent="0.25">
      <c r="A182" s="14" t="s">
        <v>304</v>
      </c>
      <c r="B182" s="15">
        <v>2100000</v>
      </c>
      <c r="C182" s="32" t="s">
        <v>663</v>
      </c>
      <c r="D182" s="32" t="s">
        <v>15</v>
      </c>
      <c r="E182" s="14" t="s">
        <v>305</v>
      </c>
      <c r="F182" s="13" t="s">
        <v>140</v>
      </c>
      <c r="G182" s="13" t="s">
        <v>673</v>
      </c>
      <c r="H182" s="13" t="s">
        <v>673</v>
      </c>
    </row>
    <row r="183" spans="1:8" ht="45" customHeight="1" x14ac:dyDescent="0.25">
      <c r="A183" s="14" t="s">
        <v>306</v>
      </c>
      <c r="B183" s="15">
        <v>5000000</v>
      </c>
      <c r="C183" s="32" t="s">
        <v>663</v>
      </c>
      <c r="D183" s="32" t="s">
        <v>15</v>
      </c>
      <c r="E183" s="14" t="s">
        <v>307</v>
      </c>
      <c r="F183" s="13" t="s">
        <v>140</v>
      </c>
      <c r="G183" s="13">
        <v>2547.6999999999998</v>
      </c>
      <c r="H183" s="13">
        <v>778</v>
      </c>
    </row>
    <row r="184" spans="1:8" ht="45" customHeight="1" x14ac:dyDescent="0.25">
      <c r="A184" s="14" t="s">
        <v>308</v>
      </c>
      <c r="B184" s="15">
        <f>15000000+1025099.94</f>
        <v>16025099.939999999</v>
      </c>
      <c r="C184" s="32" t="s">
        <v>663</v>
      </c>
      <c r="D184" s="32" t="s">
        <v>15</v>
      </c>
      <c r="E184" s="14" t="s">
        <v>309</v>
      </c>
      <c r="F184" s="13" t="s">
        <v>140</v>
      </c>
      <c r="G184" s="13" t="s">
        <v>673</v>
      </c>
      <c r="H184" s="13" t="s">
        <v>673</v>
      </c>
    </row>
    <row r="185" spans="1:8" ht="45" customHeight="1" x14ac:dyDescent="0.25">
      <c r="A185" s="14" t="s">
        <v>310</v>
      </c>
      <c r="B185" s="15">
        <v>1767208.96</v>
      </c>
      <c r="C185" s="32" t="s">
        <v>663</v>
      </c>
      <c r="D185" s="32" t="s">
        <v>15</v>
      </c>
      <c r="E185" s="14" t="s">
        <v>169</v>
      </c>
      <c r="F185" s="13" t="s">
        <v>140</v>
      </c>
      <c r="G185" s="13">
        <v>170</v>
      </c>
      <c r="H185" s="13">
        <v>79</v>
      </c>
    </row>
    <row r="186" spans="1:8" ht="45" customHeight="1" x14ac:dyDescent="0.25">
      <c r="A186" s="14" t="s">
        <v>311</v>
      </c>
      <c r="B186" s="15">
        <f>1601927.82-101927.82</f>
        <v>1500000</v>
      </c>
      <c r="C186" s="32" t="s">
        <v>663</v>
      </c>
      <c r="D186" s="32" t="s">
        <v>15</v>
      </c>
      <c r="E186" s="14" t="s">
        <v>13</v>
      </c>
      <c r="F186" s="13" t="s">
        <v>140</v>
      </c>
      <c r="G186" s="13" t="s">
        <v>673</v>
      </c>
      <c r="H186" s="13" t="s">
        <v>673</v>
      </c>
    </row>
    <row r="187" spans="1:8" ht="45" customHeight="1" x14ac:dyDescent="0.25">
      <c r="A187" s="14" t="s">
        <v>312</v>
      </c>
      <c r="B187" s="15">
        <v>2115682.16</v>
      </c>
      <c r="C187" s="32" t="s">
        <v>663</v>
      </c>
      <c r="D187" s="32" t="s">
        <v>15</v>
      </c>
      <c r="E187" s="14" t="s">
        <v>313</v>
      </c>
      <c r="F187" s="13" t="s">
        <v>140</v>
      </c>
      <c r="G187" s="13">
        <v>210</v>
      </c>
      <c r="H187" s="13">
        <v>60</v>
      </c>
    </row>
    <row r="188" spans="1:8" ht="45" customHeight="1" x14ac:dyDescent="0.25">
      <c r="A188" s="14" t="s">
        <v>314</v>
      </c>
      <c r="B188" s="15">
        <v>2200000</v>
      </c>
      <c r="C188" s="32" t="s">
        <v>663</v>
      </c>
      <c r="D188" s="32" t="s">
        <v>15</v>
      </c>
      <c r="E188" s="14" t="s">
        <v>315</v>
      </c>
      <c r="F188" s="13" t="s">
        <v>140</v>
      </c>
      <c r="G188" s="13" t="s">
        <v>673</v>
      </c>
      <c r="H188" s="13" t="s">
        <v>673</v>
      </c>
    </row>
    <row r="189" spans="1:8" ht="45" customHeight="1" x14ac:dyDescent="0.25">
      <c r="A189" s="14" t="s">
        <v>316</v>
      </c>
      <c r="B189" s="15">
        <f>1700000+245612.14</f>
        <v>1945612.1400000001</v>
      </c>
      <c r="C189" s="32" t="s">
        <v>663</v>
      </c>
      <c r="D189" s="32" t="s">
        <v>15</v>
      </c>
      <c r="E189" s="14" t="s">
        <v>94</v>
      </c>
      <c r="F189" s="13" t="s">
        <v>140</v>
      </c>
      <c r="G189" s="13" t="s">
        <v>673</v>
      </c>
      <c r="H189" s="13" t="s">
        <v>673</v>
      </c>
    </row>
    <row r="190" spans="1:8" ht="38.549999999999997" customHeight="1" x14ac:dyDescent="0.25">
      <c r="A190" s="22" t="s">
        <v>317</v>
      </c>
      <c r="B190" s="15">
        <f>15000000-5415000</f>
        <v>9585000</v>
      </c>
      <c r="C190" s="32" t="s">
        <v>663</v>
      </c>
      <c r="D190" s="32" t="s">
        <v>15</v>
      </c>
      <c r="E190" s="22" t="s">
        <v>15</v>
      </c>
      <c r="F190" s="13" t="s">
        <v>140</v>
      </c>
      <c r="G190" s="13" t="s">
        <v>673</v>
      </c>
      <c r="H190" s="13" t="s">
        <v>673</v>
      </c>
    </row>
    <row r="191" spans="1:8" ht="45" customHeight="1" x14ac:dyDescent="0.25">
      <c r="A191" s="14" t="s">
        <v>318</v>
      </c>
      <c r="B191" s="15">
        <v>994667.52000000002</v>
      </c>
      <c r="C191" s="32" t="s">
        <v>663</v>
      </c>
      <c r="D191" s="32" t="s">
        <v>15</v>
      </c>
      <c r="E191" s="14" t="s">
        <v>319</v>
      </c>
      <c r="F191" s="13" t="s">
        <v>140</v>
      </c>
      <c r="G191" s="13">
        <v>1200</v>
      </c>
      <c r="H191" s="13">
        <v>510</v>
      </c>
    </row>
    <row r="192" spans="1:8" ht="45" customHeight="1" x14ac:dyDescent="0.25">
      <c r="A192" s="14" t="s">
        <v>320</v>
      </c>
      <c r="B192" s="15">
        <v>865740.48</v>
      </c>
      <c r="C192" s="32" t="s">
        <v>663</v>
      </c>
      <c r="D192" s="32" t="s">
        <v>15</v>
      </c>
      <c r="E192" s="14" t="s">
        <v>321</v>
      </c>
      <c r="F192" s="13" t="s">
        <v>140</v>
      </c>
      <c r="G192" s="13" t="s">
        <v>673</v>
      </c>
      <c r="H192" s="13" t="s">
        <v>673</v>
      </c>
    </row>
    <row r="193" spans="1:8" ht="45" customHeight="1" x14ac:dyDescent="0.25">
      <c r="A193" s="14" t="s">
        <v>322</v>
      </c>
      <c r="B193" s="15">
        <v>672349.92</v>
      </c>
      <c r="C193" s="32" t="s">
        <v>663</v>
      </c>
      <c r="D193" s="32" t="s">
        <v>15</v>
      </c>
      <c r="E193" s="14" t="s">
        <v>94</v>
      </c>
      <c r="F193" s="13" t="s">
        <v>140</v>
      </c>
      <c r="G193" s="13" t="s">
        <v>673</v>
      </c>
      <c r="H193" s="13" t="s">
        <v>673</v>
      </c>
    </row>
    <row r="194" spans="1:8" ht="45" customHeight="1" x14ac:dyDescent="0.25">
      <c r="A194" s="14" t="s">
        <v>323</v>
      </c>
      <c r="B194" s="15">
        <v>607871.09</v>
      </c>
      <c r="C194" s="32" t="s">
        <v>663</v>
      </c>
      <c r="D194" s="32" t="s">
        <v>15</v>
      </c>
      <c r="E194" s="14" t="s">
        <v>7</v>
      </c>
      <c r="F194" s="13" t="s">
        <v>140</v>
      </c>
      <c r="G194" s="13" t="s">
        <v>673</v>
      </c>
      <c r="H194" s="13" t="s">
        <v>673</v>
      </c>
    </row>
    <row r="195" spans="1:8" ht="45" customHeight="1" x14ac:dyDescent="0.25">
      <c r="A195" s="14" t="s">
        <v>324</v>
      </c>
      <c r="B195" s="15">
        <v>943142.64</v>
      </c>
      <c r="C195" s="32" t="s">
        <v>663</v>
      </c>
      <c r="D195" s="32" t="s">
        <v>15</v>
      </c>
      <c r="E195" s="14" t="s">
        <v>325</v>
      </c>
      <c r="F195" s="13" t="s">
        <v>140</v>
      </c>
      <c r="G195" s="13" t="s">
        <v>673</v>
      </c>
      <c r="H195" s="13" t="s">
        <v>673</v>
      </c>
    </row>
    <row r="196" spans="1:8" ht="45" customHeight="1" x14ac:dyDescent="0.25">
      <c r="A196" s="14" t="s">
        <v>326</v>
      </c>
      <c r="B196" s="15">
        <v>2100000</v>
      </c>
      <c r="C196" s="32" t="s">
        <v>663</v>
      </c>
      <c r="D196" s="32" t="s">
        <v>15</v>
      </c>
      <c r="E196" s="14" t="s">
        <v>327</v>
      </c>
      <c r="F196" s="13" t="s">
        <v>140</v>
      </c>
      <c r="G196" s="13" t="s">
        <v>673</v>
      </c>
      <c r="H196" s="13" t="s">
        <v>673</v>
      </c>
    </row>
    <row r="197" spans="1:8" ht="45" customHeight="1" x14ac:dyDescent="0.25">
      <c r="A197" s="14" t="s">
        <v>328</v>
      </c>
      <c r="B197" s="15">
        <v>2160000</v>
      </c>
      <c r="C197" s="32" t="s">
        <v>663</v>
      </c>
      <c r="D197" s="32" t="s">
        <v>15</v>
      </c>
      <c r="E197" s="14" t="s">
        <v>329</v>
      </c>
      <c r="F197" s="13" t="s">
        <v>140</v>
      </c>
      <c r="G197" s="13">
        <v>426.25</v>
      </c>
      <c r="H197" s="13">
        <v>345</v>
      </c>
    </row>
    <row r="198" spans="1:8" ht="45" customHeight="1" x14ac:dyDescent="0.25">
      <c r="A198" s="14" t="s">
        <v>330</v>
      </c>
      <c r="B198" s="15">
        <v>3200000</v>
      </c>
      <c r="C198" s="32" t="s">
        <v>663</v>
      </c>
      <c r="D198" s="32" t="s">
        <v>15</v>
      </c>
      <c r="E198" s="14" t="s">
        <v>331</v>
      </c>
      <c r="F198" s="13" t="s">
        <v>140</v>
      </c>
      <c r="G198" s="13" t="s">
        <v>673</v>
      </c>
      <c r="H198" s="13" t="s">
        <v>673</v>
      </c>
    </row>
    <row r="199" spans="1:8" ht="45" customHeight="1" x14ac:dyDescent="0.25">
      <c r="A199" s="14" t="s">
        <v>332</v>
      </c>
      <c r="B199" s="15">
        <v>2520000</v>
      </c>
      <c r="C199" s="32" t="s">
        <v>663</v>
      </c>
      <c r="D199" s="32" t="s">
        <v>15</v>
      </c>
      <c r="E199" s="14" t="s">
        <v>333</v>
      </c>
      <c r="F199" s="13" t="s">
        <v>140</v>
      </c>
      <c r="G199" s="13" t="s">
        <v>673</v>
      </c>
      <c r="H199" s="13" t="s">
        <v>673</v>
      </c>
    </row>
    <row r="200" spans="1:8" ht="45" customHeight="1" x14ac:dyDescent="0.25">
      <c r="A200" s="11" t="s">
        <v>334</v>
      </c>
      <c r="B200" s="12">
        <v>2000000</v>
      </c>
      <c r="C200" s="31" t="s">
        <v>663</v>
      </c>
      <c r="D200" s="31" t="s">
        <v>15</v>
      </c>
      <c r="E200" s="11" t="s">
        <v>227</v>
      </c>
      <c r="F200" s="13" t="s">
        <v>140</v>
      </c>
      <c r="G200" s="13" t="s">
        <v>673</v>
      </c>
      <c r="H200" s="13" t="s">
        <v>673</v>
      </c>
    </row>
    <row r="201" spans="1:8" ht="45" customHeight="1" x14ac:dyDescent="0.25">
      <c r="A201" s="11" t="s">
        <v>335</v>
      </c>
      <c r="B201" s="12">
        <v>4751000</v>
      </c>
      <c r="C201" s="31" t="s">
        <v>663</v>
      </c>
      <c r="D201" s="31" t="s">
        <v>15</v>
      </c>
      <c r="E201" s="11" t="s">
        <v>82</v>
      </c>
      <c r="F201" s="13" t="s">
        <v>140</v>
      </c>
      <c r="G201" s="13">
        <v>8741.7900000000009</v>
      </c>
      <c r="H201" s="13">
        <v>778</v>
      </c>
    </row>
    <row r="202" spans="1:8" ht="45" customHeight="1" x14ac:dyDescent="0.25">
      <c r="A202" s="11" t="s">
        <v>336</v>
      </c>
      <c r="B202" s="12">
        <f>100000000-10000000-30000000-10000000</f>
        <v>50000000</v>
      </c>
      <c r="C202" s="31" t="s">
        <v>663</v>
      </c>
      <c r="D202" s="31" t="s">
        <v>15</v>
      </c>
      <c r="E202" s="11" t="s">
        <v>309</v>
      </c>
      <c r="F202" s="13" t="s">
        <v>140</v>
      </c>
      <c r="G202" s="13">
        <v>600</v>
      </c>
      <c r="H202" s="13">
        <v>111</v>
      </c>
    </row>
    <row r="203" spans="1:8" ht="45" customHeight="1" x14ac:dyDescent="0.25">
      <c r="A203" s="11" t="s">
        <v>275</v>
      </c>
      <c r="B203" s="12">
        <v>3500000</v>
      </c>
      <c r="C203" s="31" t="s">
        <v>663</v>
      </c>
      <c r="D203" s="31" t="s">
        <v>15</v>
      </c>
      <c r="E203" s="11" t="s">
        <v>99</v>
      </c>
      <c r="F203" s="13" t="s">
        <v>140</v>
      </c>
      <c r="G203" s="13" t="s">
        <v>673</v>
      </c>
      <c r="H203" s="13" t="s">
        <v>673</v>
      </c>
    </row>
    <row r="204" spans="1:8" ht="45" customHeight="1" x14ac:dyDescent="0.25">
      <c r="A204" s="11" t="s">
        <v>337</v>
      </c>
      <c r="B204" s="12">
        <v>1219864</v>
      </c>
      <c r="C204" s="31" t="s">
        <v>663</v>
      </c>
      <c r="D204" s="31" t="s">
        <v>15</v>
      </c>
      <c r="E204" s="11" t="s">
        <v>99</v>
      </c>
      <c r="F204" s="13" t="s">
        <v>140</v>
      </c>
      <c r="G204" s="13">
        <v>1216</v>
      </c>
      <c r="H204" s="13">
        <v>126</v>
      </c>
    </row>
    <row r="205" spans="1:8" ht="45" customHeight="1" x14ac:dyDescent="0.25">
      <c r="A205" s="11" t="s">
        <v>338</v>
      </c>
      <c r="B205" s="12">
        <v>4935000</v>
      </c>
      <c r="C205" s="31" t="s">
        <v>663</v>
      </c>
      <c r="D205" s="31" t="s">
        <v>15</v>
      </c>
      <c r="E205" s="11" t="s">
        <v>339</v>
      </c>
      <c r="F205" s="13" t="s">
        <v>140</v>
      </c>
      <c r="G205" s="13" t="s">
        <v>673</v>
      </c>
      <c r="H205" s="13" t="s">
        <v>673</v>
      </c>
    </row>
    <row r="206" spans="1:8" ht="45" customHeight="1" x14ac:dyDescent="0.25">
      <c r="A206" s="11" t="s">
        <v>340</v>
      </c>
      <c r="B206" s="12">
        <f>3500000+100000</f>
        <v>3600000</v>
      </c>
      <c r="C206" s="31" t="s">
        <v>663</v>
      </c>
      <c r="D206" s="31" t="s">
        <v>15</v>
      </c>
      <c r="E206" s="11" t="s">
        <v>341</v>
      </c>
      <c r="F206" s="13" t="s">
        <v>192</v>
      </c>
      <c r="G206" s="13">
        <v>123.5</v>
      </c>
      <c r="H206" s="13">
        <v>87</v>
      </c>
    </row>
    <row r="207" spans="1:8" ht="45" customHeight="1" x14ac:dyDescent="0.25">
      <c r="A207" s="11" t="s">
        <v>342</v>
      </c>
      <c r="B207" s="12">
        <v>1457974.15</v>
      </c>
      <c r="C207" s="31" t="s">
        <v>663</v>
      </c>
      <c r="D207" s="31" t="s">
        <v>15</v>
      </c>
      <c r="E207" s="11" t="s">
        <v>343</v>
      </c>
      <c r="F207" s="13" t="s">
        <v>192</v>
      </c>
      <c r="G207" s="13" t="s">
        <v>673</v>
      </c>
      <c r="H207" s="13" t="s">
        <v>673</v>
      </c>
    </row>
    <row r="208" spans="1:8" ht="45" customHeight="1" x14ac:dyDescent="0.25">
      <c r="A208" s="11" t="s">
        <v>344</v>
      </c>
      <c r="B208" s="12">
        <v>85654.2</v>
      </c>
      <c r="C208" s="31" t="s">
        <v>663</v>
      </c>
      <c r="D208" s="31" t="s">
        <v>15</v>
      </c>
      <c r="E208" s="11" t="s">
        <v>124</v>
      </c>
      <c r="F208" s="13" t="s">
        <v>140</v>
      </c>
      <c r="G208" s="13" t="s">
        <v>673</v>
      </c>
      <c r="H208" s="13" t="s">
        <v>673</v>
      </c>
    </row>
    <row r="209" spans="1:8" ht="45" customHeight="1" x14ac:dyDescent="0.25">
      <c r="A209" s="11" t="s">
        <v>345</v>
      </c>
      <c r="B209" s="12">
        <v>4484257.93</v>
      </c>
      <c r="C209" s="31" t="s">
        <v>663</v>
      </c>
      <c r="D209" s="31" t="s">
        <v>15</v>
      </c>
      <c r="E209" s="11" t="s">
        <v>346</v>
      </c>
      <c r="F209" s="13" t="s">
        <v>140</v>
      </c>
      <c r="G209" s="13">
        <v>351.11</v>
      </c>
      <c r="H209" s="13">
        <v>80</v>
      </c>
    </row>
    <row r="210" spans="1:8" ht="45" customHeight="1" x14ac:dyDescent="0.25">
      <c r="A210" s="11" t="s">
        <v>347</v>
      </c>
      <c r="B210" s="12">
        <v>1284746.75</v>
      </c>
      <c r="C210" s="31" t="s">
        <v>663</v>
      </c>
      <c r="D210" s="31" t="s">
        <v>15</v>
      </c>
      <c r="E210" s="11" t="s">
        <v>348</v>
      </c>
      <c r="F210" s="13" t="s">
        <v>140</v>
      </c>
      <c r="G210" s="13" t="s">
        <v>673</v>
      </c>
      <c r="H210" s="13" t="s">
        <v>673</v>
      </c>
    </row>
    <row r="211" spans="1:8" ht="45" customHeight="1" x14ac:dyDescent="0.25">
      <c r="A211" s="11" t="s">
        <v>349</v>
      </c>
      <c r="B211" s="12">
        <f>8426496.17-4426496.17</f>
        <v>4000000</v>
      </c>
      <c r="C211" s="31" t="s">
        <v>663</v>
      </c>
      <c r="D211" s="31" t="s">
        <v>15</v>
      </c>
      <c r="E211" s="11" t="s">
        <v>99</v>
      </c>
      <c r="F211" s="13" t="s">
        <v>140</v>
      </c>
      <c r="G211" s="13">
        <v>380</v>
      </c>
      <c r="H211" s="13">
        <v>133</v>
      </c>
    </row>
    <row r="212" spans="1:8" ht="45" customHeight="1" x14ac:dyDescent="0.25">
      <c r="A212" s="11" t="s">
        <v>350</v>
      </c>
      <c r="B212" s="12">
        <v>1000000</v>
      </c>
      <c r="C212" s="31" t="s">
        <v>663</v>
      </c>
      <c r="D212" s="31" t="s">
        <v>15</v>
      </c>
      <c r="E212" s="11" t="s">
        <v>351</v>
      </c>
      <c r="F212" s="13" t="s">
        <v>192</v>
      </c>
      <c r="G212" s="13">
        <v>180</v>
      </c>
      <c r="H212" s="13">
        <v>67</v>
      </c>
    </row>
    <row r="213" spans="1:8" ht="45" customHeight="1" x14ac:dyDescent="0.25">
      <c r="A213" s="11" t="s">
        <v>352</v>
      </c>
      <c r="B213" s="12">
        <v>2000000</v>
      </c>
      <c r="C213" s="31" t="s">
        <v>663</v>
      </c>
      <c r="D213" s="31" t="s">
        <v>15</v>
      </c>
      <c r="E213" s="11" t="s">
        <v>353</v>
      </c>
      <c r="F213" s="13" t="s">
        <v>140</v>
      </c>
      <c r="G213" s="13">
        <v>324.55</v>
      </c>
      <c r="H213" s="13">
        <v>44</v>
      </c>
    </row>
    <row r="214" spans="1:8" ht="45" customHeight="1" x14ac:dyDescent="0.25">
      <c r="A214" s="11" t="s">
        <v>354</v>
      </c>
      <c r="B214" s="12">
        <v>1000000</v>
      </c>
      <c r="C214" s="31" t="s">
        <v>663</v>
      </c>
      <c r="D214" s="31" t="s">
        <v>15</v>
      </c>
      <c r="E214" s="11" t="s">
        <v>355</v>
      </c>
      <c r="F214" s="13" t="s">
        <v>140</v>
      </c>
      <c r="G214" s="13">
        <v>385</v>
      </c>
      <c r="H214" s="13">
        <v>120</v>
      </c>
    </row>
    <row r="215" spans="1:8" ht="45" customHeight="1" x14ac:dyDescent="0.25">
      <c r="A215" s="11" t="s">
        <v>356</v>
      </c>
      <c r="B215" s="12">
        <v>1000000</v>
      </c>
      <c r="C215" s="31" t="s">
        <v>663</v>
      </c>
      <c r="D215" s="31" t="s">
        <v>15</v>
      </c>
      <c r="E215" s="11" t="s">
        <v>82</v>
      </c>
      <c r="F215" s="13" t="s">
        <v>140</v>
      </c>
      <c r="G215" s="13">
        <v>410</v>
      </c>
      <c r="H215" s="13">
        <v>60</v>
      </c>
    </row>
    <row r="216" spans="1:8" ht="45" customHeight="1" x14ac:dyDescent="0.25">
      <c r="A216" s="11" t="s">
        <v>357</v>
      </c>
      <c r="B216" s="12">
        <v>1000000</v>
      </c>
      <c r="C216" s="31" t="s">
        <v>663</v>
      </c>
      <c r="D216" s="31" t="s">
        <v>15</v>
      </c>
      <c r="E216" s="11" t="s">
        <v>358</v>
      </c>
      <c r="F216" s="13" t="s">
        <v>140</v>
      </c>
      <c r="G216" s="13" t="s">
        <v>673</v>
      </c>
      <c r="H216" s="13" t="s">
        <v>673</v>
      </c>
    </row>
    <row r="217" spans="1:8" ht="45" customHeight="1" x14ac:dyDescent="0.25">
      <c r="A217" s="11" t="s">
        <v>359</v>
      </c>
      <c r="B217" s="12">
        <v>500000</v>
      </c>
      <c r="C217" s="31" t="s">
        <v>663</v>
      </c>
      <c r="D217" s="31" t="s">
        <v>15</v>
      </c>
      <c r="E217" s="11" t="s">
        <v>244</v>
      </c>
      <c r="F217" s="13" t="s">
        <v>140</v>
      </c>
      <c r="G217" s="13">
        <v>243.2</v>
      </c>
      <c r="H217" s="13">
        <v>126</v>
      </c>
    </row>
    <row r="218" spans="1:8" ht="45" customHeight="1" x14ac:dyDescent="0.25">
      <c r="A218" s="11" t="s">
        <v>360</v>
      </c>
      <c r="B218" s="12">
        <v>1000000</v>
      </c>
      <c r="C218" s="31" t="s">
        <v>663</v>
      </c>
      <c r="D218" s="31" t="s">
        <v>15</v>
      </c>
      <c r="E218" s="11" t="s">
        <v>361</v>
      </c>
      <c r="F218" s="13" t="s">
        <v>140</v>
      </c>
      <c r="G218" s="13">
        <v>866.2</v>
      </c>
      <c r="H218" s="13">
        <v>80</v>
      </c>
    </row>
    <row r="219" spans="1:8" ht="45" customHeight="1" x14ac:dyDescent="0.25">
      <c r="A219" s="11" t="s">
        <v>362</v>
      </c>
      <c r="B219" s="12">
        <v>2000000</v>
      </c>
      <c r="C219" s="31" t="s">
        <v>663</v>
      </c>
      <c r="D219" s="31" t="s">
        <v>15</v>
      </c>
      <c r="E219" s="11" t="s">
        <v>363</v>
      </c>
      <c r="F219" s="13" t="s">
        <v>192</v>
      </c>
      <c r="G219" s="13">
        <v>210</v>
      </c>
      <c r="H219" s="13">
        <v>20</v>
      </c>
    </row>
    <row r="220" spans="1:8" ht="45" customHeight="1" x14ac:dyDescent="0.25">
      <c r="A220" s="11" t="s">
        <v>364</v>
      </c>
      <c r="B220" s="12">
        <v>2000000</v>
      </c>
      <c r="C220" s="31" t="s">
        <v>663</v>
      </c>
      <c r="D220" s="31" t="s">
        <v>15</v>
      </c>
      <c r="E220" s="11" t="s">
        <v>365</v>
      </c>
      <c r="F220" s="13" t="s">
        <v>140</v>
      </c>
      <c r="G220" s="13">
        <v>442.97</v>
      </c>
      <c r="H220" s="13">
        <v>20</v>
      </c>
    </row>
    <row r="221" spans="1:8" ht="45" customHeight="1" x14ac:dyDescent="0.25">
      <c r="A221" s="11" t="s">
        <v>366</v>
      </c>
      <c r="B221" s="12">
        <v>1100000</v>
      </c>
      <c r="C221" s="31" t="s">
        <v>663</v>
      </c>
      <c r="D221" s="31" t="s">
        <v>15</v>
      </c>
      <c r="E221" s="11" t="s">
        <v>367</v>
      </c>
      <c r="F221" s="13" t="s">
        <v>140</v>
      </c>
      <c r="G221" s="13">
        <v>755.6</v>
      </c>
      <c r="H221" s="13">
        <v>58</v>
      </c>
    </row>
    <row r="222" spans="1:8" ht="45" customHeight="1" x14ac:dyDescent="0.25">
      <c r="A222" s="11" t="s">
        <v>368</v>
      </c>
      <c r="B222" s="12">
        <v>1500000</v>
      </c>
      <c r="C222" s="31" t="s">
        <v>663</v>
      </c>
      <c r="D222" s="31" t="s">
        <v>15</v>
      </c>
      <c r="E222" s="11" t="s">
        <v>327</v>
      </c>
      <c r="F222" s="13" t="s">
        <v>140</v>
      </c>
      <c r="G222" s="13">
        <v>215.8</v>
      </c>
      <c r="H222" s="13">
        <v>40</v>
      </c>
    </row>
    <row r="223" spans="1:8" ht="45" customHeight="1" x14ac:dyDescent="0.25">
      <c r="A223" s="11" t="s">
        <v>369</v>
      </c>
      <c r="B223" s="12">
        <v>650000</v>
      </c>
      <c r="C223" s="31" t="s">
        <v>663</v>
      </c>
      <c r="D223" s="31" t="s">
        <v>15</v>
      </c>
      <c r="E223" s="11" t="s">
        <v>370</v>
      </c>
      <c r="F223" s="13" t="s">
        <v>192</v>
      </c>
      <c r="G223" s="13">
        <v>40.5</v>
      </c>
      <c r="H223" s="13">
        <v>126</v>
      </c>
    </row>
    <row r="224" spans="1:8" ht="45" customHeight="1" x14ac:dyDescent="0.25">
      <c r="A224" s="11" t="s">
        <v>371</v>
      </c>
      <c r="B224" s="12">
        <v>1000000</v>
      </c>
      <c r="C224" s="31" t="s">
        <v>663</v>
      </c>
      <c r="D224" s="31" t="s">
        <v>15</v>
      </c>
      <c r="E224" s="11" t="s">
        <v>68</v>
      </c>
      <c r="F224" s="13" t="s">
        <v>140</v>
      </c>
      <c r="G224" s="13" t="s">
        <v>673</v>
      </c>
      <c r="H224" s="13" t="s">
        <v>673</v>
      </c>
    </row>
    <row r="225" spans="1:8" ht="45" customHeight="1" x14ac:dyDescent="0.25">
      <c r="A225" s="11" t="s">
        <v>372</v>
      </c>
      <c r="B225" s="12">
        <f>2400000+100000</f>
        <v>2500000</v>
      </c>
      <c r="C225" s="31" t="s">
        <v>663</v>
      </c>
      <c r="D225" s="31" t="s">
        <v>15</v>
      </c>
      <c r="E225" s="11" t="s">
        <v>373</v>
      </c>
      <c r="F225" s="13" t="s">
        <v>140</v>
      </c>
      <c r="G225" s="13">
        <v>410</v>
      </c>
      <c r="H225" s="13">
        <v>325</v>
      </c>
    </row>
    <row r="226" spans="1:8" ht="45" customHeight="1" x14ac:dyDescent="0.25">
      <c r="A226" s="11" t="s">
        <v>374</v>
      </c>
      <c r="B226" s="12">
        <v>1350000</v>
      </c>
      <c r="C226" s="31" t="s">
        <v>663</v>
      </c>
      <c r="D226" s="31" t="s">
        <v>15</v>
      </c>
      <c r="E226" s="11" t="s">
        <v>215</v>
      </c>
      <c r="F226" s="13" t="s">
        <v>140</v>
      </c>
      <c r="G226" s="13">
        <v>874.49</v>
      </c>
      <c r="H226" s="13">
        <v>57</v>
      </c>
    </row>
    <row r="227" spans="1:8" ht="45" customHeight="1" x14ac:dyDescent="0.25">
      <c r="A227" s="11" t="s">
        <v>375</v>
      </c>
      <c r="B227" s="12">
        <v>2000000</v>
      </c>
      <c r="C227" s="31" t="s">
        <v>663</v>
      </c>
      <c r="D227" s="31" t="s">
        <v>15</v>
      </c>
      <c r="E227" s="11" t="s">
        <v>376</v>
      </c>
      <c r="F227" s="13" t="s">
        <v>140</v>
      </c>
      <c r="G227" s="13">
        <v>623</v>
      </c>
      <c r="H227" s="13">
        <v>332</v>
      </c>
    </row>
    <row r="228" spans="1:8" ht="45" customHeight="1" x14ac:dyDescent="0.25">
      <c r="A228" s="11" t="s">
        <v>377</v>
      </c>
      <c r="B228" s="12">
        <v>2400000</v>
      </c>
      <c r="C228" s="31" t="s">
        <v>663</v>
      </c>
      <c r="D228" s="31" t="s">
        <v>15</v>
      </c>
      <c r="E228" s="11" t="s">
        <v>378</v>
      </c>
      <c r="F228" s="13" t="s">
        <v>192</v>
      </c>
      <c r="G228" s="13">
        <v>321.2</v>
      </c>
      <c r="H228" s="13">
        <v>45</v>
      </c>
    </row>
    <row r="229" spans="1:8" ht="45" customHeight="1" x14ac:dyDescent="0.25">
      <c r="A229" s="11" t="s">
        <v>379</v>
      </c>
      <c r="B229" s="12">
        <v>2000000</v>
      </c>
      <c r="C229" s="31" t="s">
        <v>663</v>
      </c>
      <c r="D229" s="31" t="s">
        <v>15</v>
      </c>
      <c r="E229" s="11" t="s">
        <v>380</v>
      </c>
      <c r="F229" s="13" t="s">
        <v>140</v>
      </c>
      <c r="G229" s="13">
        <v>448</v>
      </c>
      <c r="H229" s="13">
        <v>85</v>
      </c>
    </row>
    <row r="230" spans="1:8" ht="45" customHeight="1" x14ac:dyDescent="0.25">
      <c r="A230" s="11" t="s">
        <v>381</v>
      </c>
      <c r="B230" s="12">
        <v>1000000</v>
      </c>
      <c r="C230" s="31" t="s">
        <v>663</v>
      </c>
      <c r="D230" s="31" t="s">
        <v>15</v>
      </c>
      <c r="E230" s="11" t="s">
        <v>382</v>
      </c>
      <c r="F230" s="13" t="s">
        <v>140</v>
      </c>
      <c r="G230" s="13">
        <v>462</v>
      </c>
      <c r="H230" s="13">
        <v>59</v>
      </c>
    </row>
    <row r="231" spans="1:8" ht="45" customHeight="1" x14ac:dyDescent="0.25">
      <c r="A231" s="11" t="s">
        <v>383</v>
      </c>
      <c r="B231" s="12">
        <v>1000000</v>
      </c>
      <c r="C231" s="31" t="s">
        <v>663</v>
      </c>
      <c r="D231" s="31" t="s">
        <v>15</v>
      </c>
      <c r="E231" s="11" t="s">
        <v>384</v>
      </c>
      <c r="F231" s="13" t="s">
        <v>140</v>
      </c>
      <c r="G231" s="13">
        <v>717.2</v>
      </c>
      <c r="H231" s="13">
        <v>216</v>
      </c>
    </row>
    <row r="232" spans="1:8" ht="45" customHeight="1" x14ac:dyDescent="0.25">
      <c r="A232" s="11" t="s">
        <v>385</v>
      </c>
      <c r="B232" s="12">
        <f>2000000-400000</f>
        <v>1600000</v>
      </c>
      <c r="C232" s="31" t="s">
        <v>663</v>
      </c>
      <c r="D232" s="31" t="s">
        <v>15</v>
      </c>
      <c r="E232" s="11" t="s">
        <v>386</v>
      </c>
      <c r="F232" s="13" t="s">
        <v>140</v>
      </c>
      <c r="G232" s="13">
        <v>448</v>
      </c>
      <c r="H232" s="13">
        <v>70</v>
      </c>
    </row>
    <row r="233" spans="1:8" ht="45" customHeight="1" x14ac:dyDescent="0.25">
      <c r="A233" s="11" t="s">
        <v>387</v>
      </c>
      <c r="B233" s="12">
        <v>1200000</v>
      </c>
      <c r="C233" s="31" t="s">
        <v>663</v>
      </c>
      <c r="D233" s="31" t="s">
        <v>15</v>
      </c>
      <c r="E233" s="11" t="s">
        <v>388</v>
      </c>
      <c r="F233" s="13" t="s">
        <v>52</v>
      </c>
      <c r="G233" s="13">
        <v>114</v>
      </c>
      <c r="H233" s="13">
        <v>44</v>
      </c>
    </row>
    <row r="234" spans="1:8" ht="45" customHeight="1" x14ac:dyDescent="0.25">
      <c r="A234" s="11" t="s">
        <v>389</v>
      </c>
      <c r="B234" s="12">
        <v>200000</v>
      </c>
      <c r="C234" s="31" t="s">
        <v>663</v>
      </c>
      <c r="D234" s="31" t="s">
        <v>15</v>
      </c>
      <c r="E234" s="11" t="s">
        <v>390</v>
      </c>
      <c r="F234" s="13" t="s">
        <v>140</v>
      </c>
      <c r="G234" s="13">
        <v>227.5</v>
      </c>
      <c r="H234" s="13">
        <v>155</v>
      </c>
    </row>
    <row r="235" spans="1:8" ht="45" customHeight="1" x14ac:dyDescent="0.25">
      <c r="A235" s="11" t="s">
        <v>391</v>
      </c>
      <c r="B235" s="12">
        <v>1100000</v>
      </c>
      <c r="C235" s="31" t="s">
        <v>663</v>
      </c>
      <c r="D235" s="31" t="s">
        <v>15</v>
      </c>
      <c r="E235" s="11" t="s">
        <v>392</v>
      </c>
      <c r="F235" s="13" t="s">
        <v>140</v>
      </c>
      <c r="G235" s="13">
        <v>1215.5</v>
      </c>
      <c r="H235" s="13">
        <v>300</v>
      </c>
    </row>
    <row r="236" spans="1:8" ht="45" customHeight="1" x14ac:dyDescent="0.25">
      <c r="A236" s="11" t="s">
        <v>393</v>
      </c>
      <c r="B236" s="12">
        <v>2500000</v>
      </c>
      <c r="C236" s="31" t="s">
        <v>663</v>
      </c>
      <c r="D236" s="31" t="s">
        <v>15</v>
      </c>
      <c r="E236" s="11" t="s">
        <v>394</v>
      </c>
      <c r="F236" s="13" t="s">
        <v>140</v>
      </c>
      <c r="G236" s="13">
        <v>485</v>
      </c>
      <c r="H236" s="13">
        <v>70</v>
      </c>
    </row>
    <row r="237" spans="1:8" ht="45" customHeight="1" x14ac:dyDescent="0.25">
      <c r="A237" s="11" t="s">
        <v>395</v>
      </c>
      <c r="B237" s="12">
        <v>1500000</v>
      </c>
      <c r="C237" s="31" t="s">
        <v>663</v>
      </c>
      <c r="D237" s="31" t="s">
        <v>15</v>
      </c>
      <c r="E237" s="11" t="s">
        <v>99</v>
      </c>
      <c r="F237" s="13" t="s">
        <v>140</v>
      </c>
      <c r="G237" s="13" t="s">
        <v>673</v>
      </c>
      <c r="H237" s="13" t="s">
        <v>673</v>
      </c>
    </row>
    <row r="238" spans="1:8" ht="45" customHeight="1" x14ac:dyDescent="0.25">
      <c r="A238" s="11" t="s">
        <v>396</v>
      </c>
      <c r="B238" s="12">
        <v>2500000</v>
      </c>
      <c r="C238" s="31" t="s">
        <v>663</v>
      </c>
      <c r="D238" s="31" t="s">
        <v>15</v>
      </c>
      <c r="E238" s="11" t="s">
        <v>397</v>
      </c>
      <c r="F238" s="13" t="s">
        <v>140</v>
      </c>
      <c r="G238" s="13">
        <v>1181.0999999999999</v>
      </c>
      <c r="H238" s="13">
        <v>76</v>
      </c>
    </row>
    <row r="239" spans="1:8" ht="45" customHeight="1" x14ac:dyDescent="0.25">
      <c r="A239" s="11" t="s">
        <v>398</v>
      </c>
      <c r="B239" s="12">
        <v>2000000</v>
      </c>
      <c r="C239" s="31" t="s">
        <v>663</v>
      </c>
      <c r="D239" s="31" t="s">
        <v>15</v>
      </c>
      <c r="E239" s="11" t="s">
        <v>399</v>
      </c>
      <c r="F239" s="13" t="s">
        <v>140</v>
      </c>
      <c r="G239" s="13">
        <v>646.63</v>
      </c>
      <c r="H239" s="13">
        <v>40</v>
      </c>
    </row>
    <row r="240" spans="1:8" ht="45" customHeight="1" x14ac:dyDescent="0.25">
      <c r="A240" s="11" t="s">
        <v>400</v>
      </c>
      <c r="B240" s="12">
        <v>1500000</v>
      </c>
      <c r="C240" s="31" t="s">
        <v>663</v>
      </c>
      <c r="D240" s="31" t="s">
        <v>15</v>
      </c>
      <c r="E240" s="11" t="s">
        <v>401</v>
      </c>
      <c r="F240" s="13" t="s">
        <v>140</v>
      </c>
      <c r="G240" s="13" t="s">
        <v>673</v>
      </c>
      <c r="H240" s="13" t="s">
        <v>673</v>
      </c>
    </row>
    <row r="241" spans="1:8" ht="45" customHeight="1" x14ac:dyDescent="0.25">
      <c r="A241" s="11" t="s">
        <v>402</v>
      </c>
      <c r="B241" s="12">
        <v>1000000</v>
      </c>
      <c r="C241" s="31" t="s">
        <v>663</v>
      </c>
      <c r="D241" s="31" t="s">
        <v>15</v>
      </c>
      <c r="E241" s="11" t="s">
        <v>403</v>
      </c>
      <c r="F241" s="13" t="s">
        <v>140</v>
      </c>
      <c r="G241" s="13">
        <v>337.51</v>
      </c>
      <c r="H241" s="13">
        <v>53</v>
      </c>
    </row>
    <row r="242" spans="1:8" ht="45" customHeight="1" x14ac:dyDescent="0.25">
      <c r="A242" s="11" t="s">
        <v>404</v>
      </c>
      <c r="B242" s="12">
        <v>1000000</v>
      </c>
      <c r="C242" s="31" t="s">
        <v>663</v>
      </c>
      <c r="D242" s="31" t="s">
        <v>15</v>
      </c>
      <c r="E242" s="11" t="s">
        <v>405</v>
      </c>
      <c r="F242" s="13" t="s">
        <v>140</v>
      </c>
      <c r="G242" s="13" t="s">
        <v>673</v>
      </c>
      <c r="H242" s="13" t="s">
        <v>673</v>
      </c>
    </row>
    <row r="243" spans="1:8" ht="45" customHeight="1" x14ac:dyDescent="0.25">
      <c r="A243" s="11" t="s">
        <v>406</v>
      </c>
      <c r="B243" s="12">
        <v>1000000</v>
      </c>
      <c r="C243" s="31" t="s">
        <v>663</v>
      </c>
      <c r="D243" s="31" t="s">
        <v>15</v>
      </c>
      <c r="E243" s="11" t="s">
        <v>405</v>
      </c>
      <c r="F243" s="13" t="s">
        <v>140</v>
      </c>
      <c r="G243" s="13">
        <v>333.97</v>
      </c>
      <c r="H243" s="13">
        <v>38</v>
      </c>
    </row>
    <row r="244" spans="1:8" ht="45" customHeight="1" x14ac:dyDescent="0.25">
      <c r="A244" s="11" t="s">
        <v>407</v>
      </c>
      <c r="B244" s="12">
        <v>1000000</v>
      </c>
      <c r="C244" s="31" t="s">
        <v>663</v>
      </c>
      <c r="D244" s="31" t="s">
        <v>15</v>
      </c>
      <c r="E244" s="11" t="s">
        <v>408</v>
      </c>
      <c r="F244" s="13" t="s">
        <v>140</v>
      </c>
      <c r="G244" s="13">
        <v>431</v>
      </c>
      <c r="H244" s="13">
        <v>56</v>
      </c>
    </row>
    <row r="245" spans="1:8" ht="44.55" customHeight="1" x14ac:dyDescent="0.25">
      <c r="A245" s="11" t="s">
        <v>409</v>
      </c>
      <c r="B245" s="15">
        <v>1000000</v>
      </c>
      <c r="C245" s="32" t="s">
        <v>663</v>
      </c>
      <c r="D245" s="32" t="s">
        <v>15</v>
      </c>
      <c r="E245" s="11" t="s">
        <v>410</v>
      </c>
      <c r="F245" s="13" t="s">
        <v>140</v>
      </c>
      <c r="G245" s="13">
        <v>50</v>
      </c>
      <c r="H245" s="13">
        <v>47</v>
      </c>
    </row>
    <row r="246" spans="1:8" ht="45" customHeight="1" x14ac:dyDescent="0.25">
      <c r="A246" s="11" t="s">
        <v>411</v>
      </c>
      <c r="B246" s="12">
        <v>1000000</v>
      </c>
      <c r="C246" s="31" t="s">
        <v>663</v>
      </c>
      <c r="D246" s="31" t="s">
        <v>15</v>
      </c>
      <c r="E246" s="11" t="s">
        <v>412</v>
      </c>
      <c r="F246" s="13" t="s">
        <v>140</v>
      </c>
      <c r="G246" s="13">
        <v>333.81</v>
      </c>
      <c r="H246" s="13">
        <v>144</v>
      </c>
    </row>
    <row r="247" spans="1:8" ht="45" customHeight="1" x14ac:dyDescent="0.25">
      <c r="A247" s="11" t="s">
        <v>413</v>
      </c>
      <c r="B247" s="12">
        <v>1000000</v>
      </c>
      <c r="C247" s="31" t="s">
        <v>663</v>
      </c>
      <c r="D247" s="31" t="s">
        <v>15</v>
      </c>
      <c r="E247" s="11" t="s">
        <v>414</v>
      </c>
      <c r="F247" s="13" t="s">
        <v>140</v>
      </c>
      <c r="G247" s="13">
        <v>82.9</v>
      </c>
      <c r="H247" s="13">
        <v>39</v>
      </c>
    </row>
    <row r="248" spans="1:8" ht="45" customHeight="1" x14ac:dyDescent="0.25">
      <c r="A248" s="11" t="s">
        <v>415</v>
      </c>
      <c r="B248" s="12">
        <v>300000</v>
      </c>
      <c r="C248" s="31" t="s">
        <v>663</v>
      </c>
      <c r="D248" s="31" t="s">
        <v>15</v>
      </c>
      <c r="E248" s="11" t="s">
        <v>416</v>
      </c>
      <c r="F248" s="13" t="s">
        <v>140</v>
      </c>
      <c r="G248" s="13">
        <v>268.89</v>
      </c>
      <c r="H248" s="13">
        <v>192</v>
      </c>
    </row>
    <row r="249" spans="1:8" ht="45" customHeight="1" x14ac:dyDescent="0.25">
      <c r="A249" s="11" t="s">
        <v>417</v>
      </c>
      <c r="B249" s="12">
        <v>500000</v>
      </c>
      <c r="C249" s="31" t="s">
        <v>663</v>
      </c>
      <c r="D249" s="31" t="s">
        <v>15</v>
      </c>
      <c r="E249" s="11" t="s">
        <v>418</v>
      </c>
      <c r="F249" s="13" t="s">
        <v>140</v>
      </c>
      <c r="G249" s="13">
        <v>50</v>
      </c>
      <c r="H249" s="13">
        <v>47</v>
      </c>
    </row>
    <row r="250" spans="1:8" ht="45" customHeight="1" x14ac:dyDescent="0.25">
      <c r="A250" s="11" t="s">
        <v>419</v>
      </c>
      <c r="B250" s="12">
        <v>300000</v>
      </c>
      <c r="C250" s="31" t="s">
        <v>663</v>
      </c>
      <c r="D250" s="31" t="s">
        <v>15</v>
      </c>
      <c r="E250" s="11" t="s">
        <v>103</v>
      </c>
      <c r="F250" s="13" t="s">
        <v>140</v>
      </c>
      <c r="G250" s="13">
        <v>530.79999999999995</v>
      </c>
      <c r="H250" s="13">
        <v>190</v>
      </c>
    </row>
    <row r="251" spans="1:8" ht="45" customHeight="1" x14ac:dyDescent="0.25">
      <c r="A251" s="11" t="s">
        <v>420</v>
      </c>
      <c r="B251" s="12">
        <v>1100000</v>
      </c>
      <c r="C251" s="31" t="s">
        <v>663</v>
      </c>
      <c r="D251" s="31" t="s">
        <v>15</v>
      </c>
      <c r="E251" s="11" t="s">
        <v>200</v>
      </c>
      <c r="F251" s="13" t="s">
        <v>140</v>
      </c>
      <c r="G251" s="13">
        <v>289.8</v>
      </c>
      <c r="H251" s="13">
        <v>194</v>
      </c>
    </row>
    <row r="252" spans="1:8" ht="45" customHeight="1" x14ac:dyDescent="0.25">
      <c r="A252" s="11" t="s">
        <v>421</v>
      </c>
      <c r="B252" s="12">
        <v>500000</v>
      </c>
      <c r="C252" s="31" t="s">
        <v>663</v>
      </c>
      <c r="D252" s="31" t="s">
        <v>15</v>
      </c>
      <c r="E252" s="11" t="s">
        <v>56</v>
      </c>
      <c r="F252" s="13" t="s">
        <v>140</v>
      </c>
      <c r="G252" s="13">
        <v>38.35</v>
      </c>
      <c r="H252" s="13">
        <v>30</v>
      </c>
    </row>
    <row r="253" spans="1:8" ht="45" customHeight="1" x14ac:dyDescent="0.25">
      <c r="A253" s="11" t="s">
        <v>422</v>
      </c>
      <c r="B253" s="12">
        <v>250000</v>
      </c>
      <c r="C253" s="31" t="s">
        <v>663</v>
      </c>
      <c r="D253" s="31" t="s">
        <v>15</v>
      </c>
      <c r="E253" s="11" t="s">
        <v>423</v>
      </c>
      <c r="F253" s="13" t="s">
        <v>140</v>
      </c>
      <c r="G253" s="13">
        <v>327.5</v>
      </c>
      <c r="H253" s="13">
        <v>117</v>
      </c>
    </row>
    <row r="254" spans="1:8" ht="45" customHeight="1" x14ac:dyDescent="0.25">
      <c r="A254" s="11" t="s">
        <v>424</v>
      </c>
      <c r="B254" s="12">
        <v>600000</v>
      </c>
      <c r="C254" s="31" t="s">
        <v>663</v>
      </c>
      <c r="D254" s="31" t="s">
        <v>15</v>
      </c>
      <c r="E254" s="11" t="s">
        <v>196</v>
      </c>
      <c r="F254" s="13" t="s">
        <v>140</v>
      </c>
      <c r="G254" s="13">
        <v>459.2</v>
      </c>
      <c r="H254" s="13">
        <v>204</v>
      </c>
    </row>
    <row r="255" spans="1:8" ht="45" customHeight="1" x14ac:dyDescent="0.25">
      <c r="A255" s="11" t="s">
        <v>425</v>
      </c>
      <c r="B255" s="12">
        <v>1000000</v>
      </c>
      <c r="C255" s="31" t="s">
        <v>663</v>
      </c>
      <c r="D255" s="31" t="s">
        <v>15</v>
      </c>
      <c r="E255" s="11" t="s">
        <v>82</v>
      </c>
      <c r="F255" s="13" t="s">
        <v>140</v>
      </c>
      <c r="G255" s="13">
        <v>486</v>
      </c>
      <c r="H255" s="13">
        <v>166</v>
      </c>
    </row>
    <row r="256" spans="1:8" ht="45" customHeight="1" x14ac:dyDescent="0.25">
      <c r="A256" s="11" t="s">
        <v>426</v>
      </c>
      <c r="B256" s="12">
        <v>1000000</v>
      </c>
      <c r="C256" s="31" t="s">
        <v>663</v>
      </c>
      <c r="D256" s="31" t="s">
        <v>15</v>
      </c>
      <c r="E256" s="11" t="s">
        <v>427</v>
      </c>
      <c r="F256" s="13" t="s">
        <v>140</v>
      </c>
      <c r="G256" s="13" t="s">
        <v>673</v>
      </c>
      <c r="H256" s="13" t="s">
        <v>673</v>
      </c>
    </row>
    <row r="257" spans="1:8" ht="45" customHeight="1" x14ac:dyDescent="0.25">
      <c r="A257" s="11" t="s">
        <v>428</v>
      </c>
      <c r="B257" s="12">
        <v>1000000</v>
      </c>
      <c r="C257" s="31" t="s">
        <v>663</v>
      </c>
      <c r="D257" s="31" t="s">
        <v>15</v>
      </c>
      <c r="E257" s="11" t="s">
        <v>429</v>
      </c>
      <c r="F257" s="13" t="s">
        <v>140</v>
      </c>
      <c r="G257" s="13" t="s">
        <v>673</v>
      </c>
      <c r="H257" s="13" t="s">
        <v>673</v>
      </c>
    </row>
    <row r="258" spans="1:8" ht="45" customHeight="1" x14ac:dyDescent="0.25">
      <c r="A258" s="11" t="s">
        <v>430</v>
      </c>
      <c r="B258" s="12">
        <v>1000000</v>
      </c>
      <c r="C258" s="31" t="s">
        <v>663</v>
      </c>
      <c r="D258" s="31" t="s">
        <v>15</v>
      </c>
      <c r="E258" s="11" t="s">
        <v>431</v>
      </c>
      <c r="F258" s="13" t="s">
        <v>140</v>
      </c>
      <c r="G258" s="13" t="s">
        <v>673</v>
      </c>
      <c r="H258" s="13" t="s">
        <v>673</v>
      </c>
    </row>
    <row r="259" spans="1:8" ht="45" customHeight="1" x14ac:dyDescent="0.25">
      <c r="A259" s="11" t="s">
        <v>432</v>
      </c>
      <c r="B259" s="12">
        <v>1000000</v>
      </c>
      <c r="C259" s="31" t="s">
        <v>663</v>
      </c>
      <c r="D259" s="31" t="s">
        <v>15</v>
      </c>
      <c r="E259" s="11" t="s">
        <v>433</v>
      </c>
      <c r="F259" s="13" t="s">
        <v>140</v>
      </c>
      <c r="G259" s="13">
        <v>510</v>
      </c>
      <c r="H259" s="13">
        <v>84</v>
      </c>
    </row>
    <row r="260" spans="1:8" ht="45" customHeight="1" x14ac:dyDescent="0.25">
      <c r="A260" s="11" t="s">
        <v>434</v>
      </c>
      <c r="B260" s="12">
        <v>1000000</v>
      </c>
      <c r="C260" s="31" t="s">
        <v>663</v>
      </c>
      <c r="D260" s="31" t="s">
        <v>15</v>
      </c>
      <c r="E260" s="11" t="s">
        <v>410</v>
      </c>
      <c r="F260" s="13" t="s">
        <v>140</v>
      </c>
      <c r="G260" s="13" t="s">
        <v>673</v>
      </c>
      <c r="H260" s="13" t="s">
        <v>673</v>
      </c>
    </row>
    <row r="261" spans="1:8" ht="45" customHeight="1" x14ac:dyDescent="0.25">
      <c r="A261" s="11" t="s">
        <v>435</v>
      </c>
      <c r="B261" s="12">
        <v>1000000</v>
      </c>
      <c r="C261" s="31" t="s">
        <v>663</v>
      </c>
      <c r="D261" s="31" t="s">
        <v>15</v>
      </c>
      <c r="E261" s="11" t="s">
        <v>436</v>
      </c>
      <c r="F261" s="13" t="s">
        <v>140</v>
      </c>
      <c r="G261" s="13">
        <v>486.24</v>
      </c>
      <c r="H261" s="13">
        <v>41</v>
      </c>
    </row>
    <row r="262" spans="1:8" ht="45" customHeight="1" x14ac:dyDescent="0.25">
      <c r="A262" s="11" t="s">
        <v>437</v>
      </c>
      <c r="B262" s="12">
        <v>1000000</v>
      </c>
      <c r="C262" s="31" t="s">
        <v>663</v>
      </c>
      <c r="D262" s="31" t="s">
        <v>15</v>
      </c>
      <c r="E262" s="11" t="s">
        <v>329</v>
      </c>
      <c r="F262" s="13" t="s">
        <v>140</v>
      </c>
      <c r="G262" s="13" t="s">
        <v>673</v>
      </c>
      <c r="H262" s="13" t="s">
        <v>673</v>
      </c>
    </row>
    <row r="263" spans="1:8" ht="45" customHeight="1" x14ac:dyDescent="0.25">
      <c r="A263" s="11" t="s">
        <v>428</v>
      </c>
      <c r="B263" s="12">
        <v>1000000</v>
      </c>
      <c r="C263" s="31" t="s">
        <v>663</v>
      </c>
      <c r="D263" s="31" t="s">
        <v>15</v>
      </c>
      <c r="E263" s="11" t="s">
        <v>438</v>
      </c>
      <c r="F263" s="13" t="s">
        <v>140</v>
      </c>
      <c r="G263" s="13">
        <v>345.6</v>
      </c>
      <c r="H263" s="13">
        <v>50</v>
      </c>
    </row>
    <row r="264" spans="1:8" ht="45" customHeight="1" x14ac:dyDescent="0.25">
      <c r="A264" s="11" t="s">
        <v>439</v>
      </c>
      <c r="B264" s="12">
        <v>1000000</v>
      </c>
      <c r="C264" s="31" t="s">
        <v>663</v>
      </c>
      <c r="D264" s="31" t="s">
        <v>15</v>
      </c>
      <c r="E264" s="11" t="s">
        <v>440</v>
      </c>
      <c r="F264" s="13" t="s">
        <v>140</v>
      </c>
      <c r="G264" s="13" t="s">
        <v>673</v>
      </c>
      <c r="H264" s="13" t="s">
        <v>673</v>
      </c>
    </row>
    <row r="265" spans="1:8" ht="45" customHeight="1" x14ac:dyDescent="0.25">
      <c r="A265" s="11" t="s">
        <v>441</v>
      </c>
      <c r="B265" s="12">
        <v>1000000</v>
      </c>
      <c r="C265" s="31" t="s">
        <v>663</v>
      </c>
      <c r="D265" s="31" t="s">
        <v>15</v>
      </c>
      <c r="E265" s="11" t="s">
        <v>442</v>
      </c>
      <c r="F265" s="13" t="s">
        <v>140</v>
      </c>
      <c r="G265" s="13">
        <v>35.28</v>
      </c>
      <c r="H265" s="13">
        <v>346</v>
      </c>
    </row>
    <row r="266" spans="1:8" ht="45" customHeight="1" x14ac:dyDescent="0.25">
      <c r="A266" s="11" t="s">
        <v>443</v>
      </c>
      <c r="B266" s="12">
        <v>1000000</v>
      </c>
      <c r="C266" s="31" t="s">
        <v>663</v>
      </c>
      <c r="D266" s="31" t="s">
        <v>15</v>
      </c>
      <c r="E266" s="11" t="s">
        <v>444</v>
      </c>
      <c r="F266" s="13" t="s">
        <v>140</v>
      </c>
      <c r="G266" s="13">
        <v>360</v>
      </c>
      <c r="H266" s="13">
        <v>60</v>
      </c>
    </row>
    <row r="267" spans="1:8" ht="45" customHeight="1" x14ac:dyDescent="0.25">
      <c r="A267" s="11" t="s">
        <v>445</v>
      </c>
      <c r="B267" s="12">
        <v>1000000</v>
      </c>
      <c r="C267" s="31" t="s">
        <v>663</v>
      </c>
      <c r="D267" s="31" t="s">
        <v>15</v>
      </c>
      <c r="E267" s="11" t="s">
        <v>446</v>
      </c>
      <c r="F267" s="13" t="s">
        <v>140</v>
      </c>
      <c r="G267" s="13">
        <v>431.05</v>
      </c>
      <c r="H267" s="13">
        <v>46</v>
      </c>
    </row>
    <row r="268" spans="1:8" ht="45" customHeight="1" x14ac:dyDescent="0.25">
      <c r="A268" s="11" t="s">
        <v>447</v>
      </c>
      <c r="B268" s="12">
        <v>1000000</v>
      </c>
      <c r="C268" s="31" t="s">
        <v>663</v>
      </c>
      <c r="D268" s="31" t="s">
        <v>15</v>
      </c>
      <c r="E268" s="11" t="s">
        <v>448</v>
      </c>
      <c r="F268" s="13" t="s">
        <v>140</v>
      </c>
      <c r="G268" s="13">
        <v>329</v>
      </c>
      <c r="H268" s="13">
        <v>133</v>
      </c>
    </row>
    <row r="269" spans="1:8" ht="45" customHeight="1" x14ac:dyDescent="0.25">
      <c r="A269" s="11" t="s">
        <v>449</v>
      </c>
      <c r="B269" s="12">
        <v>1000000</v>
      </c>
      <c r="C269" s="31" t="s">
        <v>663</v>
      </c>
      <c r="D269" s="31" t="s">
        <v>15</v>
      </c>
      <c r="E269" s="11" t="s">
        <v>450</v>
      </c>
      <c r="F269" s="13" t="s">
        <v>140</v>
      </c>
      <c r="G269" s="13">
        <v>527</v>
      </c>
      <c r="H269" s="13">
        <v>80</v>
      </c>
    </row>
    <row r="270" spans="1:8" ht="45" customHeight="1" x14ac:dyDescent="0.25">
      <c r="A270" s="11" t="s">
        <v>451</v>
      </c>
      <c r="B270" s="12">
        <v>1000000</v>
      </c>
      <c r="C270" s="31" t="s">
        <v>663</v>
      </c>
      <c r="D270" s="31" t="s">
        <v>15</v>
      </c>
      <c r="E270" s="11" t="s">
        <v>452</v>
      </c>
      <c r="F270" s="13" t="s">
        <v>140</v>
      </c>
      <c r="G270" s="13">
        <v>493</v>
      </c>
      <c r="H270" s="13">
        <v>42</v>
      </c>
    </row>
    <row r="271" spans="1:8" ht="45" customHeight="1" x14ac:dyDescent="0.25">
      <c r="A271" s="11" t="s">
        <v>453</v>
      </c>
      <c r="B271" s="12">
        <v>1000000</v>
      </c>
      <c r="C271" s="31" t="s">
        <v>663</v>
      </c>
      <c r="D271" s="31" t="s">
        <v>15</v>
      </c>
      <c r="E271" s="11" t="s">
        <v>454</v>
      </c>
      <c r="F271" s="13" t="s">
        <v>140</v>
      </c>
      <c r="G271" s="13">
        <v>600</v>
      </c>
      <c r="H271" s="13">
        <v>67</v>
      </c>
    </row>
    <row r="272" spans="1:8" ht="45" customHeight="1" x14ac:dyDescent="0.25">
      <c r="A272" s="11" t="s">
        <v>455</v>
      </c>
      <c r="B272" s="12">
        <v>1000000</v>
      </c>
      <c r="C272" s="31" t="s">
        <v>663</v>
      </c>
      <c r="D272" s="31" t="s">
        <v>15</v>
      </c>
      <c r="E272" s="11" t="s">
        <v>456</v>
      </c>
      <c r="F272" s="13" t="s">
        <v>140</v>
      </c>
      <c r="G272" s="13">
        <v>431.72</v>
      </c>
      <c r="H272" s="13">
        <v>200</v>
      </c>
    </row>
    <row r="273" spans="1:8" ht="45" customHeight="1" x14ac:dyDescent="0.25">
      <c r="A273" s="11" t="s">
        <v>457</v>
      </c>
      <c r="B273" s="12">
        <v>1000000</v>
      </c>
      <c r="C273" s="31" t="s">
        <v>663</v>
      </c>
      <c r="D273" s="31" t="s">
        <v>15</v>
      </c>
      <c r="E273" s="11" t="s">
        <v>458</v>
      </c>
      <c r="F273" s="13" t="s">
        <v>140</v>
      </c>
      <c r="G273" s="13">
        <v>510</v>
      </c>
      <c r="H273" s="13">
        <v>43</v>
      </c>
    </row>
    <row r="274" spans="1:8" ht="45" customHeight="1" x14ac:dyDescent="0.25">
      <c r="A274" s="11" t="s">
        <v>459</v>
      </c>
      <c r="B274" s="12">
        <v>1000000</v>
      </c>
      <c r="C274" s="31" t="s">
        <v>663</v>
      </c>
      <c r="D274" s="31" t="s">
        <v>15</v>
      </c>
      <c r="E274" s="11" t="s">
        <v>460</v>
      </c>
      <c r="F274" s="13" t="s">
        <v>140</v>
      </c>
      <c r="G274" s="13" t="s">
        <v>673</v>
      </c>
      <c r="H274" s="13" t="s">
        <v>673</v>
      </c>
    </row>
    <row r="275" spans="1:8" ht="45" customHeight="1" x14ac:dyDescent="0.25">
      <c r="A275" s="11" t="s">
        <v>461</v>
      </c>
      <c r="B275" s="12">
        <v>1000000</v>
      </c>
      <c r="C275" s="31" t="s">
        <v>663</v>
      </c>
      <c r="D275" s="31" t="s">
        <v>15</v>
      </c>
      <c r="E275" s="11" t="s">
        <v>462</v>
      </c>
      <c r="F275" s="13" t="s">
        <v>140</v>
      </c>
      <c r="G275" s="13">
        <v>420</v>
      </c>
      <c r="H275" s="13">
        <v>73</v>
      </c>
    </row>
    <row r="276" spans="1:8" ht="45" customHeight="1" x14ac:dyDescent="0.25">
      <c r="A276" s="11" t="s">
        <v>463</v>
      </c>
      <c r="B276" s="12">
        <v>1000000</v>
      </c>
      <c r="C276" s="31" t="s">
        <v>663</v>
      </c>
      <c r="D276" s="31" t="s">
        <v>15</v>
      </c>
      <c r="E276" s="11" t="s">
        <v>464</v>
      </c>
      <c r="F276" s="13" t="s">
        <v>140</v>
      </c>
      <c r="G276" s="13">
        <v>600</v>
      </c>
      <c r="H276" s="13">
        <v>88</v>
      </c>
    </row>
    <row r="277" spans="1:8" ht="45" customHeight="1" x14ac:dyDescent="0.25">
      <c r="A277" s="11" t="s">
        <v>465</v>
      </c>
      <c r="B277" s="12">
        <v>1000000</v>
      </c>
      <c r="C277" s="31" t="s">
        <v>663</v>
      </c>
      <c r="D277" s="31" t="s">
        <v>15</v>
      </c>
      <c r="E277" s="11" t="s">
        <v>466</v>
      </c>
      <c r="F277" s="13" t="s">
        <v>140</v>
      </c>
      <c r="G277" s="13">
        <v>480</v>
      </c>
      <c r="H277" s="13">
        <v>133</v>
      </c>
    </row>
    <row r="278" spans="1:8" ht="45" customHeight="1" x14ac:dyDescent="0.25">
      <c r="A278" s="11" t="s">
        <v>467</v>
      </c>
      <c r="B278" s="12">
        <v>1000000</v>
      </c>
      <c r="C278" s="31" t="s">
        <v>663</v>
      </c>
      <c r="D278" s="31" t="s">
        <v>15</v>
      </c>
      <c r="E278" s="11" t="s">
        <v>468</v>
      </c>
      <c r="F278" s="13" t="s">
        <v>140</v>
      </c>
      <c r="G278" s="13">
        <v>481.8</v>
      </c>
      <c r="H278" s="13">
        <v>60</v>
      </c>
    </row>
    <row r="279" spans="1:8" ht="45" customHeight="1" x14ac:dyDescent="0.25">
      <c r="A279" s="11" t="s">
        <v>469</v>
      </c>
      <c r="B279" s="12">
        <v>1000000</v>
      </c>
      <c r="C279" s="31" t="s">
        <v>663</v>
      </c>
      <c r="D279" s="31" t="s">
        <v>15</v>
      </c>
      <c r="E279" s="11" t="s">
        <v>470</v>
      </c>
      <c r="F279" s="13" t="s">
        <v>140</v>
      </c>
      <c r="G279" s="13" t="s">
        <v>673</v>
      </c>
      <c r="H279" s="13" t="s">
        <v>673</v>
      </c>
    </row>
    <row r="280" spans="1:8" ht="45" customHeight="1" x14ac:dyDescent="0.25">
      <c r="A280" s="11" t="s">
        <v>471</v>
      </c>
      <c r="B280" s="12">
        <v>1000000</v>
      </c>
      <c r="C280" s="31" t="s">
        <v>663</v>
      </c>
      <c r="D280" s="31" t="s">
        <v>15</v>
      </c>
      <c r="E280" s="11" t="s">
        <v>472</v>
      </c>
      <c r="F280" s="13" t="s">
        <v>140</v>
      </c>
      <c r="G280" s="13" t="s">
        <v>673</v>
      </c>
      <c r="H280" s="13" t="s">
        <v>673</v>
      </c>
    </row>
    <row r="281" spans="1:8" ht="45" customHeight="1" x14ac:dyDescent="0.25">
      <c r="A281" s="11" t="s">
        <v>473</v>
      </c>
      <c r="B281" s="12">
        <v>1000000</v>
      </c>
      <c r="C281" s="31" t="s">
        <v>663</v>
      </c>
      <c r="D281" s="31" t="s">
        <v>15</v>
      </c>
      <c r="E281" s="11" t="s">
        <v>474</v>
      </c>
      <c r="F281" s="13" t="s">
        <v>140</v>
      </c>
      <c r="G281" s="13">
        <v>441.48</v>
      </c>
      <c r="H281" s="13">
        <v>59</v>
      </c>
    </row>
    <row r="282" spans="1:8" ht="45" customHeight="1" x14ac:dyDescent="0.25">
      <c r="A282" s="11" t="s">
        <v>475</v>
      </c>
      <c r="B282" s="12">
        <v>1000000</v>
      </c>
      <c r="C282" s="31" t="s">
        <v>663</v>
      </c>
      <c r="D282" s="31" t="s">
        <v>15</v>
      </c>
      <c r="E282" s="11" t="s">
        <v>476</v>
      </c>
      <c r="F282" s="13" t="s">
        <v>140</v>
      </c>
      <c r="G282" s="13">
        <v>990</v>
      </c>
      <c r="H282" s="13">
        <v>63</v>
      </c>
    </row>
    <row r="283" spans="1:8" ht="45" customHeight="1" x14ac:dyDescent="0.25">
      <c r="A283" s="11" t="s">
        <v>477</v>
      </c>
      <c r="B283" s="12">
        <v>2300000</v>
      </c>
      <c r="C283" s="31" t="s">
        <v>663</v>
      </c>
      <c r="D283" s="31" t="s">
        <v>15</v>
      </c>
      <c r="E283" s="11" t="s">
        <v>478</v>
      </c>
      <c r="F283" s="13" t="s">
        <v>140</v>
      </c>
      <c r="G283" s="13">
        <v>1020</v>
      </c>
      <c r="H283" s="13">
        <v>110</v>
      </c>
    </row>
    <row r="284" spans="1:8" ht="45" customHeight="1" x14ac:dyDescent="0.25">
      <c r="A284" s="11" t="s">
        <v>479</v>
      </c>
      <c r="B284" s="12">
        <v>2300000</v>
      </c>
      <c r="C284" s="31" t="s">
        <v>663</v>
      </c>
      <c r="D284" s="31" t="s">
        <v>15</v>
      </c>
      <c r="E284" s="11" t="s">
        <v>480</v>
      </c>
      <c r="F284" s="13" t="s">
        <v>140</v>
      </c>
      <c r="G284" s="13">
        <v>760</v>
      </c>
      <c r="H284" s="13">
        <v>94</v>
      </c>
    </row>
    <row r="285" spans="1:8" ht="45" customHeight="1" x14ac:dyDescent="0.25">
      <c r="A285" s="11" t="s">
        <v>481</v>
      </c>
      <c r="B285" s="12">
        <v>1400000</v>
      </c>
      <c r="C285" s="31" t="s">
        <v>663</v>
      </c>
      <c r="D285" s="31" t="s">
        <v>15</v>
      </c>
      <c r="E285" s="11" t="s">
        <v>482</v>
      </c>
      <c r="F285" s="13" t="s">
        <v>140</v>
      </c>
      <c r="G285" s="13">
        <v>145.02000000000001</v>
      </c>
      <c r="H285" s="13">
        <v>86</v>
      </c>
    </row>
    <row r="286" spans="1:8" ht="45" customHeight="1" x14ac:dyDescent="0.25">
      <c r="A286" s="11" t="s">
        <v>483</v>
      </c>
      <c r="B286" s="12">
        <v>645622.44999999995</v>
      </c>
      <c r="C286" s="31" t="s">
        <v>663</v>
      </c>
      <c r="D286" s="31" t="s">
        <v>15</v>
      </c>
      <c r="E286" s="11" t="s">
        <v>222</v>
      </c>
      <c r="F286" s="13" t="s">
        <v>140</v>
      </c>
      <c r="G286" s="13">
        <v>173</v>
      </c>
      <c r="H286" s="13">
        <v>82</v>
      </c>
    </row>
    <row r="287" spans="1:8" ht="45" customHeight="1" x14ac:dyDescent="0.25">
      <c r="A287" s="11" t="s">
        <v>484</v>
      </c>
      <c r="B287" s="12">
        <v>1703164.79</v>
      </c>
      <c r="C287" s="31" t="s">
        <v>663</v>
      </c>
      <c r="D287" s="31" t="s">
        <v>15</v>
      </c>
      <c r="E287" s="11" t="s">
        <v>485</v>
      </c>
      <c r="F287" s="13" t="s">
        <v>192</v>
      </c>
      <c r="G287" s="13">
        <v>219</v>
      </c>
      <c r="H287" s="13">
        <v>102</v>
      </c>
    </row>
    <row r="288" spans="1:8" ht="45" customHeight="1" x14ac:dyDescent="0.25">
      <c r="A288" s="11" t="s">
        <v>486</v>
      </c>
      <c r="B288" s="12">
        <v>2450000</v>
      </c>
      <c r="C288" s="31" t="s">
        <v>663</v>
      </c>
      <c r="D288" s="31" t="s">
        <v>15</v>
      </c>
      <c r="E288" s="11" t="s">
        <v>487</v>
      </c>
      <c r="F288" s="13" t="s">
        <v>140</v>
      </c>
      <c r="G288" s="13">
        <v>279</v>
      </c>
      <c r="H288" s="13">
        <v>60</v>
      </c>
    </row>
    <row r="289" spans="1:8" ht="45" customHeight="1" x14ac:dyDescent="0.25">
      <c r="A289" s="11" t="s">
        <v>488</v>
      </c>
      <c r="B289" s="12">
        <v>700000</v>
      </c>
      <c r="C289" s="31" t="s">
        <v>663</v>
      </c>
      <c r="D289" s="31" t="s">
        <v>15</v>
      </c>
      <c r="E289" s="11" t="s">
        <v>489</v>
      </c>
      <c r="F289" s="13" t="s">
        <v>140</v>
      </c>
      <c r="G289" s="13">
        <v>355.74</v>
      </c>
      <c r="H289" s="13">
        <v>42</v>
      </c>
    </row>
    <row r="290" spans="1:8" ht="45" customHeight="1" x14ac:dyDescent="0.25">
      <c r="A290" s="11" t="s">
        <v>443</v>
      </c>
      <c r="B290" s="12">
        <v>898337.98</v>
      </c>
      <c r="C290" s="31" t="s">
        <v>663</v>
      </c>
      <c r="D290" s="31" t="s">
        <v>15</v>
      </c>
      <c r="E290" s="11" t="s">
        <v>490</v>
      </c>
      <c r="F290" s="13" t="s">
        <v>140</v>
      </c>
      <c r="G290" s="13" t="s">
        <v>673</v>
      </c>
      <c r="H290" s="13" t="s">
        <v>673</v>
      </c>
    </row>
    <row r="291" spans="1:8" ht="45" customHeight="1" x14ac:dyDescent="0.25">
      <c r="A291" s="11" t="s">
        <v>491</v>
      </c>
      <c r="B291" s="12">
        <v>1600000</v>
      </c>
      <c r="C291" s="31" t="s">
        <v>663</v>
      </c>
      <c r="D291" s="31" t="s">
        <v>15</v>
      </c>
      <c r="E291" s="11" t="s">
        <v>492</v>
      </c>
      <c r="F291" s="13" t="s">
        <v>140</v>
      </c>
      <c r="G291" s="13">
        <v>702</v>
      </c>
      <c r="H291" s="13">
        <v>104</v>
      </c>
    </row>
    <row r="292" spans="1:8" ht="45" customHeight="1" x14ac:dyDescent="0.25">
      <c r="A292" s="11" t="s">
        <v>493</v>
      </c>
      <c r="B292" s="12">
        <v>1966424.73</v>
      </c>
      <c r="C292" s="31" t="s">
        <v>663</v>
      </c>
      <c r="D292" s="31" t="s">
        <v>15</v>
      </c>
      <c r="E292" s="11" t="s">
        <v>94</v>
      </c>
      <c r="F292" s="13" t="s">
        <v>192</v>
      </c>
      <c r="G292" s="13">
        <v>111.6</v>
      </c>
      <c r="H292" s="13">
        <v>267</v>
      </c>
    </row>
    <row r="293" spans="1:8" ht="45" customHeight="1" x14ac:dyDescent="0.25">
      <c r="A293" s="11" t="s">
        <v>494</v>
      </c>
      <c r="B293" s="12">
        <v>1100091.19</v>
      </c>
      <c r="C293" s="31" t="s">
        <v>663</v>
      </c>
      <c r="D293" s="31" t="s">
        <v>15</v>
      </c>
      <c r="E293" s="11" t="s">
        <v>436</v>
      </c>
      <c r="F293" s="13" t="s">
        <v>140</v>
      </c>
      <c r="G293" s="13">
        <v>99.19</v>
      </c>
      <c r="H293" s="13">
        <v>155</v>
      </c>
    </row>
    <row r="294" spans="1:8" ht="45" customHeight="1" x14ac:dyDescent="0.25">
      <c r="A294" s="14" t="s">
        <v>495</v>
      </c>
      <c r="B294" s="12">
        <v>1000000</v>
      </c>
      <c r="C294" s="31" t="s">
        <v>663</v>
      </c>
      <c r="D294" s="31" t="s">
        <v>15</v>
      </c>
      <c r="E294" s="14" t="s">
        <v>496</v>
      </c>
      <c r="F294" s="13" t="s">
        <v>140</v>
      </c>
      <c r="G294" s="13" t="s">
        <v>673</v>
      </c>
      <c r="H294" s="13" t="s">
        <v>673</v>
      </c>
    </row>
    <row r="295" spans="1:8" ht="45" customHeight="1" x14ac:dyDescent="0.25">
      <c r="A295" s="11" t="s">
        <v>497</v>
      </c>
      <c r="B295" s="12">
        <v>700000</v>
      </c>
      <c r="C295" s="31" t="s">
        <v>663</v>
      </c>
      <c r="D295" s="31" t="s">
        <v>15</v>
      </c>
      <c r="E295" s="11" t="s">
        <v>498</v>
      </c>
      <c r="F295" s="13" t="s">
        <v>140</v>
      </c>
      <c r="G295" s="13" t="s">
        <v>673</v>
      </c>
      <c r="H295" s="13" t="s">
        <v>673</v>
      </c>
    </row>
    <row r="296" spans="1:8" ht="45" customHeight="1" x14ac:dyDescent="0.25">
      <c r="A296" s="11" t="s">
        <v>499</v>
      </c>
      <c r="B296" s="12">
        <v>496869.88</v>
      </c>
      <c r="C296" s="31" t="s">
        <v>663</v>
      </c>
      <c r="D296" s="31" t="s">
        <v>15</v>
      </c>
      <c r="E296" s="11" t="s">
        <v>276</v>
      </c>
      <c r="F296" s="13" t="s">
        <v>140</v>
      </c>
      <c r="G296" s="13" t="s">
        <v>673</v>
      </c>
      <c r="H296" s="13" t="s">
        <v>673</v>
      </c>
    </row>
    <row r="297" spans="1:8" ht="45" customHeight="1" x14ac:dyDescent="0.25">
      <c r="A297" s="11" t="s">
        <v>500</v>
      </c>
      <c r="B297" s="12">
        <v>4058633.89</v>
      </c>
      <c r="C297" s="31" t="s">
        <v>663</v>
      </c>
      <c r="D297" s="31" t="s">
        <v>15</v>
      </c>
      <c r="E297" s="11" t="s">
        <v>501</v>
      </c>
      <c r="F297" s="13" t="s">
        <v>140</v>
      </c>
      <c r="G297" s="13">
        <v>1001</v>
      </c>
      <c r="H297" s="13">
        <v>69</v>
      </c>
    </row>
    <row r="298" spans="1:8" ht="45" customHeight="1" x14ac:dyDescent="0.25">
      <c r="A298" s="11" t="s">
        <v>502</v>
      </c>
      <c r="B298" s="12">
        <f>2549299.41-31299.41</f>
        <v>2518000</v>
      </c>
      <c r="C298" s="31" t="s">
        <v>663</v>
      </c>
      <c r="D298" s="31" t="s">
        <v>15</v>
      </c>
      <c r="E298" s="11" t="s">
        <v>503</v>
      </c>
      <c r="F298" s="13" t="s">
        <v>140</v>
      </c>
      <c r="G298" s="13" t="s">
        <v>673</v>
      </c>
      <c r="H298" s="13" t="s">
        <v>673</v>
      </c>
    </row>
    <row r="299" spans="1:8" ht="45" customHeight="1" x14ac:dyDescent="0.25">
      <c r="A299" s="11" t="s">
        <v>504</v>
      </c>
      <c r="B299" s="12">
        <v>1869916.43</v>
      </c>
      <c r="C299" s="31" t="s">
        <v>663</v>
      </c>
      <c r="D299" s="31" t="s">
        <v>15</v>
      </c>
      <c r="E299" s="11" t="s">
        <v>496</v>
      </c>
      <c r="F299" s="13" t="s">
        <v>140</v>
      </c>
      <c r="G299" s="13">
        <v>208</v>
      </c>
      <c r="H299" s="13">
        <v>67</v>
      </c>
    </row>
    <row r="300" spans="1:8" ht="45" customHeight="1" x14ac:dyDescent="0.25">
      <c r="A300" s="11" t="s">
        <v>505</v>
      </c>
      <c r="B300" s="12">
        <f>874484.56+31299.41</f>
        <v>905783.97000000009</v>
      </c>
      <c r="C300" s="31" t="s">
        <v>663</v>
      </c>
      <c r="D300" s="31" t="s">
        <v>15</v>
      </c>
      <c r="E300" s="11" t="s">
        <v>496</v>
      </c>
      <c r="F300" s="13" t="s">
        <v>140</v>
      </c>
      <c r="G300" s="13">
        <v>840</v>
      </c>
      <c r="H300" s="13">
        <v>177</v>
      </c>
    </row>
    <row r="301" spans="1:8" ht="45" customHeight="1" x14ac:dyDescent="0.25">
      <c r="A301" s="11" t="s">
        <v>506</v>
      </c>
      <c r="B301" s="12">
        <v>1849754.1</v>
      </c>
      <c r="C301" s="31" t="s">
        <v>663</v>
      </c>
      <c r="D301" s="31" t="s">
        <v>15</v>
      </c>
      <c r="E301" s="11" t="s">
        <v>507</v>
      </c>
      <c r="F301" s="13" t="s">
        <v>140</v>
      </c>
      <c r="G301" s="13" t="s">
        <v>673</v>
      </c>
      <c r="H301" s="13" t="s">
        <v>673</v>
      </c>
    </row>
    <row r="302" spans="1:8" ht="45" customHeight="1" x14ac:dyDescent="0.25">
      <c r="A302" s="11" t="s">
        <v>508</v>
      </c>
      <c r="B302" s="12">
        <f>135167.75+168226.97</f>
        <v>303394.71999999997</v>
      </c>
      <c r="C302" s="31" t="s">
        <v>663</v>
      </c>
      <c r="D302" s="31" t="s">
        <v>15</v>
      </c>
      <c r="E302" s="11" t="s">
        <v>217</v>
      </c>
      <c r="F302" s="13" t="s">
        <v>140</v>
      </c>
      <c r="G302" s="13">
        <v>480</v>
      </c>
      <c r="H302" s="13">
        <v>52</v>
      </c>
    </row>
    <row r="303" spans="1:8" ht="45" customHeight="1" x14ac:dyDescent="0.25">
      <c r="A303" s="11" t="s">
        <v>509</v>
      </c>
      <c r="B303" s="12">
        <v>1284620.99</v>
      </c>
      <c r="C303" s="31" t="s">
        <v>663</v>
      </c>
      <c r="D303" s="31" t="s">
        <v>15</v>
      </c>
      <c r="E303" s="11" t="s">
        <v>510</v>
      </c>
      <c r="F303" s="13" t="s">
        <v>140</v>
      </c>
      <c r="G303" s="13">
        <v>480</v>
      </c>
      <c r="H303" s="13">
        <v>72</v>
      </c>
    </row>
    <row r="304" spans="1:8" ht="45" customHeight="1" x14ac:dyDescent="0.25">
      <c r="A304" s="11" t="s">
        <v>511</v>
      </c>
      <c r="B304" s="12">
        <v>1282717.22</v>
      </c>
      <c r="C304" s="31" t="s">
        <v>663</v>
      </c>
      <c r="D304" s="31" t="s">
        <v>15</v>
      </c>
      <c r="E304" s="11" t="s">
        <v>510</v>
      </c>
      <c r="F304" s="13" t="s">
        <v>52</v>
      </c>
      <c r="G304" s="13">
        <v>350.16</v>
      </c>
      <c r="H304" s="13">
        <v>72</v>
      </c>
    </row>
    <row r="305" spans="1:8" ht="45" customHeight="1" x14ac:dyDescent="0.25">
      <c r="A305" s="11" t="s">
        <v>512</v>
      </c>
      <c r="B305" s="12">
        <v>1589789.3</v>
      </c>
      <c r="C305" s="31" t="s">
        <v>663</v>
      </c>
      <c r="D305" s="31" t="s">
        <v>15</v>
      </c>
      <c r="E305" s="11" t="s">
        <v>513</v>
      </c>
      <c r="F305" s="13" t="s">
        <v>52</v>
      </c>
      <c r="G305" s="13">
        <v>435.5</v>
      </c>
      <c r="H305" s="13">
        <v>46</v>
      </c>
    </row>
    <row r="306" spans="1:8" ht="45" customHeight="1" x14ac:dyDescent="0.25">
      <c r="A306" s="11" t="s">
        <v>514</v>
      </c>
      <c r="B306" s="12">
        <v>2493565.58</v>
      </c>
      <c r="C306" s="31" t="s">
        <v>663</v>
      </c>
      <c r="D306" s="31" t="s">
        <v>15</v>
      </c>
      <c r="E306" s="11" t="s">
        <v>111</v>
      </c>
      <c r="F306" s="13" t="s">
        <v>140</v>
      </c>
      <c r="G306" s="13">
        <v>1210</v>
      </c>
      <c r="H306" s="13">
        <v>92</v>
      </c>
    </row>
    <row r="307" spans="1:8" ht="45" customHeight="1" x14ac:dyDescent="0.25">
      <c r="A307" s="11" t="s">
        <v>515</v>
      </c>
      <c r="B307" s="12">
        <f>2792871.66-292871.66</f>
        <v>2500000</v>
      </c>
      <c r="C307" s="31" t="s">
        <v>663</v>
      </c>
      <c r="D307" s="31" t="s">
        <v>15</v>
      </c>
      <c r="E307" s="11" t="s">
        <v>109</v>
      </c>
      <c r="F307" s="13" t="s">
        <v>140</v>
      </c>
      <c r="G307" s="13" t="s">
        <v>673</v>
      </c>
      <c r="H307" s="13" t="s">
        <v>673</v>
      </c>
    </row>
    <row r="308" spans="1:8" ht="45" customHeight="1" x14ac:dyDescent="0.25">
      <c r="A308" s="11" t="s">
        <v>516</v>
      </c>
      <c r="B308" s="12">
        <f>4474000+1000000</f>
        <v>5474000</v>
      </c>
      <c r="C308" s="31" t="s">
        <v>663</v>
      </c>
      <c r="D308" s="31" t="s">
        <v>15</v>
      </c>
      <c r="E308" s="11" t="s">
        <v>517</v>
      </c>
      <c r="F308" s="13" t="s">
        <v>140</v>
      </c>
      <c r="G308" s="13">
        <v>116.16</v>
      </c>
      <c r="H308" s="13">
        <v>498</v>
      </c>
    </row>
    <row r="309" spans="1:8" ht="45" customHeight="1" x14ac:dyDescent="0.25">
      <c r="A309" s="11" t="s">
        <v>518</v>
      </c>
      <c r="B309" s="12">
        <v>500000</v>
      </c>
      <c r="C309" s="31" t="s">
        <v>663</v>
      </c>
      <c r="D309" s="31" t="s">
        <v>15</v>
      </c>
      <c r="E309" s="11" t="s">
        <v>182</v>
      </c>
      <c r="F309" s="13" t="s">
        <v>140</v>
      </c>
      <c r="G309" s="13" t="s">
        <v>673</v>
      </c>
      <c r="H309" s="13" t="s">
        <v>673</v>
      </c>
    </row>
    <row r="310" spans="1:8" ht="45" customHeight="1" x14ac:dyDescent="0.25">
      <c r="A310" s="11" t="s">
        <v>519</v>
      </c>
      <c r="B310" s="12">
        <v>7800000</v>
      </c>
      <c r="C310" s="31" t="s">
        <v>663</v>
      </c>
      <c r="D310" s="31" t="s">
        <v>15</v>
      </c>
      <c r="E310" s="11" t="s">
        <v>456</v>
      </c>
      <c r="F310" s="13" t="s">
        <v>140</v>
      </c>
      <c r="G310" s="13">
        <v>618</v>
      </c>
      <c r="H310" s="13">
        <v>161</v>
      </c>
    </row>
    <row r="311" spans="1:8" ht="45" customHeight="1" x14ac:dyDescent="0.25">
      <c r="A311" s="11" t="s">
        <v>520</v>
      </c>
      <c r="B311" s="12">
        <v>1500000</v>
      </c>
      <c r="C311" s="31" t="s">
        <v>663</v>
      </c>
      <c r="D311" s="31" t="s">
        <v>15</v>
      </c>
      <c r="E311" s="11" t="s">
        <v>521</v>
      </c>
      <c r="F311" s="13" t="s">
        <v>140</v>
      </c>
      <c r="G311" s="13">
        <v>45</v>
      </c>
      <c r="H311" s="13">
        <v>214</v>
      </c>
    </row>
    <row r="312" spans="1:8" ht="45" customHeight="1" x14ac:dyDescent="0.25">
      <c r="A312" s="11" t="s">
        <v>522</v>
      </c>
      <c r="B312" s="12">
        <v>300000</v>
      </c>
      <c r="C312" s="31" t="s">
        <v>663</v>
      </c>
      <c r="D312" s="31" t="s">
        <v>15</v>
      </c>
      <c r="E312" s="11" t="s">
        <v>521</v>
      </c>
      <c r="F312" s="13" t="s">
        <v>140</v>
      </c>
      <c r="G312" s="13" t="s">
        <v>673</v>
      </c>
      <c r="H312" s="13" t="s">
        <v>673</v>
      </c>
    </row>
    <row r="313" spans="1:8" ht="45" customHeight="1" x14ac:dyDescent="0.25">
      <c r="A313" s="11" t="s">
        <v>523</v>
      </c>
      <c r="B313" s="12">
        <f>5581034.22-162883.69</f>
        <v>5418150.5299999993</v>
      </c>
      <c r="C313" s="31" t="s">
        <v>663</v>
      </c>
      <c r="D313" s="31" t="s">
        <v>15</v>
      </c>
      <c r="E313" s="11" t="s">
        <v>524</v>
      </c>
      <c r="F313" s="13" t="s">
        <v>140</v>
      </c>
      <c r="G313" s="13" t="s">
        <v>673</v>
      </c>
      <c r="H313" s="13" t="s">
        <v>673</v>
      </c>
    </row>
    <row r="314" spans="1:8" ht="45" customHeight="1" x14ac:dyDescent="0.25">
      <c r="A314" s="11" t="s">
        <v>525</v>
      </c>
      <c r="B314" s="12">
        <f>1103172.57+459121.58</f>
        <v>1562294.1500000001</v>
      </c>
      <c r="C314" s="31" t="s">
        <v>663</v>
      </c>
      <c r="D314" s="31" t="s">
        <v>15</v>
      </c>
      <c r="E314" s="11" t="s">
        <v>526</v>
      </c>
      <c r="F314" s="13" t="s">
        <v>140</v>
      </c>
      <c r="G314" s="13" t="s">
        <v>673</v>
      </c>
      <c r="H314" s="13" t="s">
        <v>673</v>
      </c>
    </row>
    <row r="315" spans="1:8" ht="45" customHeight="1" x14ac:dyDescent="0.25">
      <c r="A315" s="11" t="s">
        <v>527</v>
      </c>
      <c r="B315" s="12">
        <f>2930378.75-430378.75</f>
        <v>2500000</v>
      </c>
      <c r="C315" s="31" t="s">
        <v>663</v>
      </c>
      <c r="D315" s="31" t="s">
        <v>15</v>
      </c>
      <c r="E315" s="11" t="s">
        <v>528</v>
      </c>
      <c r="F315" s="13" t="s">
        <v>140</v>
      </c>
      <c r="G315" s="13">
        <v>486</v>
      </c>
      <c r="H315" s="13">
        <v>123</v>
      </c>
    </row>
    <row r="316" spans="1:8" ht="45" customHeight="1" x14ac:dyDescent="0.25">
      <c r="A316" s="11" t="s">
        <v>529</v>
      </c>
      <c r="B316" s="12">
        <v>2076589</v>
      </c>
      <c r="C316" s="31" t="s">
        <v>663</v>
      </c>
      <c r="D316" s="31" t="s">
        <v>15</v>
      </c>
      <c r="E316" s="11" t="s">
        <v>530</v>
      </c>
      <c r="F316" s="13" t="s">
        <v>192</v>
      </c>
      <c r="G316" s="13">
        <v>245.35</v>
      </c>
      <c r="H316" s="13">
        <v>79</v>
      </c>
    </row>
    <row r="317" spans="1:8" ht="45" customHeight="1" x14ac:dyDescent="0.25">
      <c r="A317" s="11" t="s">
        <v>531</v>
      </c>
      <c r="B317" s="12">
        <v>1200000</v>
      </c>
      <c r="C317" s="31" t="s">
        <v>663</v>
      </c>
      <c r="D317" s="31" t="s">
        <v>15</v>
      </c>
      <c r="E317" s="11" t="s">
        <v>532</v>
      </c>
      <c r="F317" s="13" t="s">
        <v>140</v>
      </c>
      <c r="G317" s="13">
        <v>690</v>
      </c>
      <c r="H317" s="13">
        <v>40</v>
      </c>
    </row>
    <row r="318" spans="1:8" ht="45" customHeight="1" x14ac:dyDescent="0.25">
      <c r="A318" s="11" t="s">
        <v>533</v>
      </c>
      <c r="B318" s="12">
        <v>1500800</v>
      </c>
      <c r="C318" s="31" t="s">
        <v>663</v>
      </c>
      <c r="D318" s="31" t="s">
        <v>15</v>
      </c>
      <c r="E318" s="11" t="s">
        <v>534</v>
      </c>
      <c r="F318" s="13" t="s">
        <v>140</v>
      </c>
      <c r="G318" s="13" t="s">
        <v>673</v>
      </c>
      <c r="H318" s="13" t="s">
        <v>673</v>
      </c>
    </row>
    <row r="319" spans="1:8" ht="45" customHeight="1" x14ac:dyDescent="0.25">
      <c r="A319" s="11" t="s">
        <v>535</v>
      </c>
      <c r="B319" s="12">
        <f>3000000+6500000</f>
        <v>9500000</v>
      </c>
      <c r="C319" s="31" t="s">
        <v>663</v>
      </c>
      <c r="D319" s="31" t="s">
        <v>15</v>
      </c>
      <c r="E319" s="11" t="s">
        <v>42</v>
      </c>
      <c r="F319" s="13" t="s">
        <v>140</v>
      </c>
      <c r="G319" s="13">
        <v>109.2</v>
      </c>
      <c r="H319" s="13">
        <v>36</v>
      </c>
    </row>
    <row r="320" spans="1:8" ht="45" customHeight="1" x14ac:dyDescent="0.25">
      <c r="A320" s="11" t="s">
        <v>536</v>
      </c>
      <c r="B320" s="12">
        <v>1200000</v>
      </c>
      <c r="C320" s="31" t="s">
        <v>663</v>
      </c>
      <c r="D320" s="31" t="s">
        <v>15</v>
      </c>
      <c r="E320" s="11" t="s">
        <v>5</v>
      </c>
      <c r="F320" s="13" t="s">
        <v>140</v>
      </c>
      <c r="G320" s="13">
        <v>461</v>
      </c>
      <c r="H320" s="13">
        <v>65</v>
      </c>
    </row>
    <row r="321" spans="1:8" ht="45" customHeight="1" x14ac:dyDescent="0.25">
      <c r="A321" s="11" t="s">
        <v>537</v>
      </c>
      <c r="B321" s="12">
        <v>1400000</v>
      </c>
      <c r="C321" s="31" t="s">
        <v>663</v>
      </c>
      <c r="D321" s="31" t="s">
        <v>15</v>
      </c>
      <c r="E321" s="11" t="s">
        <v>538</v>
      </c>
      <c r="F321" s="13" t="s">
        <v>140</v>
      </c>
      <c r="G321" s="13">
        <v>539</v>
      </c>
      <c r="H321" s="13">
        <v>68</v>
      </c>
    </row>
    <row r="322" spans="1:8" ht="45" customHeight="1" x14ac:dyDescent="0.25">
      <c r="A322" s="11" t="s">
        <v>539</v>
      </c>
      <c r="B322" s="7">
        <v>1000000</v>
      </c>
      <c r="C322" s="28" t="s">
        <v>663</v>
      </c>
      <c r="D322" s="28" t="s">
        <v>15</v>
      </c>
      <c r="E322" s="11" t="s">
        <v>540</v>
      </c>
      <c r="F322" s="13" t="s">
        <v>192</v>
      </c>
      <c r="G322" s="13">
        <v>144</v>
      </c>
      <c r="H322" s="13">
        <v>59</v>
      </c>
    </row>
    <row r="323" spans="1:8" ht="45" customHeight="1" x14ac:dyDescent="0.25">
      <c r="A323" s="11" t="s">
        <v>541</v>
      </c>
      <c r="B323" s="12">
        <v>2120580.6</v>
      </c>
      <c r="C323" s="31" t="s">
        <v>663</v>
      </c>
      <c r="D323" s="31" t="s">
        <v>15</v>
      </c>
      <c r="E323" s="11" t="s">
        <v>126</v>
      </c>
      <c r="F323" s="13" t="s">
        <v>140</v>
      </c>
      <c r="G323" s="13">
        <v>365</v>
      </c>
      <c r="H323" s="13">
        <v>163</v>
      </c>
    </row>
    <row r="324" spans="1:8" ht="45" customHeight="1" x14ac:dyDescent="0.25">
      <c r="A324" s="11" t="s">
        <v>542</v>
      </c>
      <c r="B324" s="15">
        <v>1258847.2</v>
      </c>
      <c r="C324" s="32" t="s">
        <v>663</v>
      </c>
      <c r="D324" s="32" t="s">
        <v>15</v>
      </c>
      <c r="E324" s="11" t="s">
        <v>543</v>
      </c>
      <c r="F324" s="13" t="s">
        <v>192</v>
      </c>
      <c r="G324" s="13">
        <v>598.5</v>
      </c>
      <c r="H324" s="13">
        <v>505</v>
      </c>
    </row>
    <row r="325" spans="1:8" ht="45" customHeight="1" x14ac:dyDescent="0.25">
      <c r="A325" s="11" t="s">
        <v>544</v>
      </c>
      <c r="B325" s="12">
        <f>3000000+10000000-2441.66</f>
        <v>12997558.34</v>
      </c>
      <c r="C325" s="31" t="s">
        <v>663</v>
      </c>
      <c r="D325" s="31" t="s">
        <v>15</v>
      </c>
      <c r="E325" s="11" t="s">
        <v>15</v>
      </c>
      <c r="F325" s="13" t="s">
        <v>192</v>
      </c>
      <c r="G325" s="13">
        <v>170</v>
      </c>
      <c r="H325" s="13">
        <v>168</v>
      </c>
    </row>
    <row r="326" spans="1:8" ht="45" customHeight="1" x14ac:dyDescent="0.25">
      <c r="A326" s="11" t="s">
        <v>545</v>
      </c>
      <c r="B326" s="12">
        <f>3650789-1150789</f>
        <v>2500000</v>
      </c>
      <c r="C326" s="31" t="s">
        <v>663</v>
      </c>
      <c r="D326" s="31" t="s">
        <v>15</v>
      </c>
      <c r="E326" s="11" t="s">
        <v>109</v>
      </c>
      <c r="F326" s="13" t="s">
        <v>192</v>
      </c>
      <c r="G326" s="13" t="s">
        <v>673</v>
      </c>
      <c r="H326" s="13" t="s">
        <v>673</v>
      </c>
    </row>
    <row r="327" spans="1:8" ht="45" customHeight="1" x14ac:dyDescent="0.25">
      <c r="A327" s="11" t="s">
        <v>546</v>
      </c>
      <c r="B327" s="12">
        <v>2500000</v>
      </c>
      <c r="C327" s="31" t="s">
        <v>663</v>
      </c>
      <c r="D327" s="31" t="s">
        <v>15</v>
      </c>
      <c r="E327" s="11" t="s">
        <v>547</v>
      </c>
      <c r="F327" s="13" t="s">
        <v>140</v>
      </c>
      <c r="G327" s="13" t="s">
        <v>673</v>
      </c>
      <c r="H327" s="13" t="s">
        <v>673</v>
      </c>
    </row>
    <row r="328" spans="1:8" ht="45" customHeight="1" x14ac:dyDescent="0.25">
      <c r="A328" s="11" t="s">
        <v>548</v>
      </c>
      <c r="B328" s="12">
        <v>3255345</v>
      </c>
      <c r="C328" s="31" t="s">
        <v>663</v>
      </c>
      <c r="D328" s="31" t="s">
        <v>15</v>
      </c>
      <c r="E328" s="11" t="s">
        <v>549</v>
      </c>
      <c r="F328" s="13" t="s">
        <v>140</v>
      </c>
      <c r="G328" s="13">
        <v>352.44</v>
      </c>
      <c r="H328" s="13">
        <v>41</v>
      </c>
    </row>
    <row r="329" spans="1:8" ht="45" customHeight="1" x14ac:dyDescent="0.25">
      <c r="A329" s="11" t="s">
        <v>550</v>
      </c>
      <c r="B329" s="12">
        <v>1000000</v>
      </c>
      <c r="C329" s="31" t="s">
        <v>663</v>
      </c>
      <c r="D329" s="31" t="s">
        <v>15</v>
      </c>
      <c r="E329" s="11" t="s">
        <v>169</v>
      </c>
      <c r="F329" s="13" t="s">
        <v>140</v>
      </c>
      <c r="G329" s="13">
        <v>164.73</v>
      </c>
      <c r="H329" s="13">
        <v>92</v>
      </c>
    </row>
    <row r="330" spans="1:8" ht="45" customHeight="1" x14ac:dyDescent="0.25">
      <c r="A330" s="11" t="s">
        <v>551</v>
      </c>
      <c r="B330" s="12">
        <v>500000</v>
      </c>
      <c r="C330" s="31" t="s">
        <v>663</v>
      </c>
      <c r="D330" s="31" t="s">
        <v>15</v>
      </c>
      <c r="E330" s="11" t="s">
        <v>552</v>
      </c>
      <c r="F330" s="13" t="s">
        <v>140</v>
      </c>
      <c r="G330" s="13">
        <v>150.63999999999999</v>
      </c>
      <c r="H330" s="13">
        <v>41</v>
      </c>
    </row>
    <row r="331" spans="1:8" ht="45" customHeight="1" x14ac:dyDescent="0.25">
      <c r="A331" s="11" t="s">
        <v>553</v>
      </c>
      <c r="B331" s="12">
        <v>400000</v>
      </c>
      <c r="C331" s="31" t="s">
        <v>663</v>
      </c>
      <c r="D331" s="31" t="s">
        <v>15</v>
      </c>
      <c r="E331" s="11" t="s">
        <v>442</v>
      </c>
      <c r="F331" s="13" t="s">
        <v>140</v>
      </c>
      <c r="G331" s="13" t="s">
        <v>673</v>
      </c>
      <c r="H331" s="13" t="s">
        <v>673</v>
      </c>
    </row>
    <row r="332" spans="1:8" ht="45" customHeight="1" x14ac:dyDescent="0.25">
      <c r="A332" s="11" t="s">
        <v>554</v>
      </c>
      <c r="B332" s="12">
        <v>500000</v>
      </c>
      <c r="C332" s="31" t="s">
        <v>663</v>
      </c>
      <c r="D332" s="31" t="s">
        <v>15</v>
      </c>
      <c r="E332" s="11" t="s">
        <v>555</v>
      </c>
      <c r="F332" s="13" t="s">
        <v>192</v>
      </c>
      <c r="G332" s="13">
        <v>75.06</v>
      </c>
      <c r="H332" s="13">
        <v>140</v>
      </c>
    </row>
    <row r="333" spans="1:8" ht="45" customHeight="1" x14ac:dyDescent="0.25">
      <c r="A333" s="11" t="s">
        <v>556</v>
      </c>
      <c r="B333" s="12">
        <v>500000</v>
      </c>
      <c r="C333" s="31" t="s">
        <v>663</v>
      </c>
      <c r="D333" s="31" t="s">
        <v>15</v>
      </c>
      <c r="E333" s="11" t="s">
        <v>438</v>
      </c>
      <c r="F333" s="13" t="s">
        <v>140</v>
      </c>
      <c r="G333" s="13">
        <v>434.86</v>
      </c>
      <c r="H333" s="13">
        <v>62</v>
      </c>
    </row>
    <row r="334" spans="1:8" ht="45" customHeight="1" x14ac:dyDescent="0.25">
      <c r="A334" s="11" t="s">
        <v>557</v>
      </c>
      <c r="B334" s="12">
        <v>1000000</v>
      </c>
      <c r="C334" s="31" t="s">
        <v>663</v>
      </c>
      <c r="D334" s="31" t="s">
        <v>15</v>
      </c>
      <c r="E334" s="11" t="s">
        <v>558</v>
      </c>
      <c r="F334" s="13" t="s">
        <v>192</v>
      </c>
      <c r="G334" s="13">
        <v>112.22</v>
      </c>
      <c r="H334" s="13">
        <v>54</v>
      </c>
    </row>
    <row r="335" spans="1:8" ht="45" customHeight="1" x14ac:dyDescent="0.25">
      <c r="A335" s="11" t="s">
        <v>559</v>
      </c>
      <c r="B335" s="12">
        <v>1200000</v>
      </c>
      <c r="C335" s="31" t="s">
        <v>663</v>
      </c>
      <c r="D335" s="31" t="s">
        <v>15</v>
      </c>
      <c r="E335" s="11" t="s">
        <v>397</v>
      </c>
      <c r="F335" s="13" t="s">
        <v>140</v>
      </c>
      <c r="G335" s="13">
        <v>925</v>
      </c>
      <c r="H335" s="13">
        <v>146</v>
      </c>
    </row>
    <row r="336" spans="1:8" ht="45" customHeight="1" x14ac:dyDescent="0.25">
      <c r="A336" s="11" t="s">
        <v>560</v>
      </c>
      <c r="B336" s="12">
        <v>1800000</v>
      </c>
      <c r="C336" s="31" t="s">
        <v>663</v>
      </c>
      <c r="D336" s="31" t="s">
        <v>15</v>
      </c>
      <c r="E336" s="11" t="s">
        <v>161</v>
      </c>
      <c r="F336" s="13" t="s">
        <v>140</v>
      </c>
      <c r="G336" s="13">
        <v>165.31</v>
      </c>
      <c r="H336" s="13">
        <v>97</v>
      </c>
    </row>
    <row r="337" spans="1:8" ht="45" customHeight="1" x14ac:dyDescent="0.25">
      <c r="A337" s="14" t="s">
        <v>561</v>
      </c>
      <c r="B337" s="12">
        <v>500000</v>
      </c>
      <c r="C337" s="31" t="s">
        <v>663</v>
      </c>
      <c r="D337" s="31" t="s">
        <v>15</v>
      </c>
      <c r="E337" s="11" t="s">
        <v>562</v>
      </c>
      <c r="F337" s="13" t="s">
        <v>140</v>
      </c>
      <c r="G337" s="13">
        <v>455.06</v>
      </c>
      <c r="H337" s="13">
        <v>44</v>
      </c>
    </row>
    <row r="338" spans="1:8" ht="45" customHeight="1" x14ac:dyDescent="0.25">
      <c r="A338" s="11" t="s">
        <v>563</v>
      </c>
      <c r="B338" s="12">
        <v>1300000</v>
      </c>
      <c r="C338" s="31" t="s">
        <v>663</v>
      </c>
      <c r="D338" s="31" t="s">
        <v>15</v>
      </c>
      <c r="E338" s="11" t="s">
        <v>287</v>
      </c>
      <c r="F338" s="13" t="s">
        <v>140</v>
      </c>
      <c r="G338" s="13">
        <v>1287.2</v>
      </c>
      <c r="H338" s="13">
        <v>80</v>
      </c>
    </row>
    <row r="339" spans="1:8" ht="45" customHeight="1" x14ac:dyDescent="0.25">
      <c r="A339" s="11" t="s">
        <v>564</v>
      </c>
      <c r="B339" s="12">
        <v>2400000</v>
      </c>
      <c r="C339" s="31" t="s">
        <v>663</v>
      </c>
      <c r="D339" s="31" t="s">
        <v>15</v>
      </c>
      <c r="E339" s="11" t="s">
        <v>565</v>
      </c>
      <c r="F339" s="13" t="s">
        <v>192</v>
      </c>
      <c r="G339" s="13">
        <v>74</v>
      </c>
      <c r="H339" s="13">
        <v>116</v>
      </c>
    </row>
    <row r="340" spans="1:8" ht="45" customHeight="1" x14ac:dyDescent="0.25">
      <c r="A340" s="11" t="s">
        <v>566</v>
      </c>
      <c r="B340" s="12">
        <v>1100000</v>
      </c>
      <c r="C340" s="31" t="s">
        <v>663</v>
      </c>
      <c r="D340" s="31" t="s">
        <v>15</v>
      </c>
      <c r="E340" s="11" t="s">
        <v>412</v>
      </c>
      <c r="F340" s="13" t="s">
        <v>140</v>
      </c>
      <c r="G340" s="13">
        <v>236</v>
      </c>
      <c r="H340" s="13">
        <v>57</v>
      </c>
    </row>
    <row r="341" spans="1:8" ht="45" customHeight="1" x14ac:dyDescent="0.25">
      <c r="A341" s="11" t="s">
        <v>567</v>
      </c>
      <c r="B341" s="12">
        <v>1450000</v>
      </c>
      <c r="C341" s="31" t="s">
        <v>663</v>
      </c>
      <c r="D341" s="31" t="s">
        <v>15</v>
      </c>
      <c r="E341" s="11" t="s">
        <v>215</v>
      </c>
      <c r="F341" s="13" t="s">
        <v>140</v>
      </c>
      <c r="G341" s="13">
        <v>675.5</v>
      </c>
      <c r="H341" s="13">
        <v>87</v>
      </c>
    </row>
    <row r="342" spans="1:8" ht="45" customHeight="1" x14ac:dyDescent="0.25">
      <c r="A342" s="11" t="s">
        <v>568</v>
      </c>
      <c r="B342" s="12">
        <v>2000000</v>
      </c>
      <c r="C342" s="31" t="s">
        <v>663</v>
      </c>
      <c r="D342" s="31" t="s">
        <v>15</v>
      </c>
      <c r="E342" s="11" t="s">
        <v>569</v>
      </c>
      <c r="F342" s="13" t="s">
        <v>140</v>
      </c>
      <c r="G342" s="13">
        <v>37.5</v>
      </c>
      <c r="H342" s="13">
        <v>181</v>
      </c>
    </row>
    <row r="343" spans="1:8" ht="45" customHeight="1" x14ac:dyDescent="0.25">
      <c r="A343" s="11" t="s">
        <v>570</v>
      </c>
      <c r="B343" s="12">
        <v>400000</v>
      </c>
      <c r="C343" s="31" t="s">
        <v>663</v>
      </c>
      <c r="D343" s="31" t="s">
        <v>15</v>
      </c>
      <c r="E343" s="11" t="s">
        <v>571</v>
      </c>
      <c r="F343" s="13" t="s">
        <v>140</v>
      </c>
      <c r="G343" s="13">
        <v>439.02</v>
      </c>
      <c r="H343" s="13">
        <v>280</v>
      </c>
    </row>
    <row r="344" spans="1:8" ht="45" customHeight="1" x14ac:dyDescent="0.25">
      <c r="A344" s="11" t="s">
        <v>572</v>
      </c>
      <c r="B344" s="12">
        <v>1000000</v>
      </c>
      <c r="C344" s="31" t="s">
        <v>663</v>
      </c>
      <c r="D344" s="31" t="s">
        <v>15</v>
      </c>
      <c r="E344" s="11" t="s">
        <v>573</v>
      </c>
      <c r="F344" s="13" t="s">
        <v>140</v>
      </c>
      <c r="G344" s="13">
        <v>800.08</v>
      </c>
      <c r="H344" s="13">
        <v>78</v>
      </c>
    </row>
    <row r="345" spans="1:8" ht="45" customHeight="1" x14ac:dyDescent="0.25">
      <c r="A345" s="11" t="s">
        <v>574</v>
      </c>
      <c r="B345" s="12">
        <v>1800000</v>
      </c>
      <c r="C345" s="31" t="s">
        <v>663</v>
      </c>
      <c r="D345" s="31" t="s">
        <v>15</v>
      </c>
      <c r="E345" s="11" t="s">
        <v>575</v>
      </c>
      <c r="F345" s="13" t="s">
        <v>140</v>
      </c>
      <c r="G345" s="13">
        <v>370.66</v>
      </c>
      <c r="H345" s="13">
        <v>40</v>
      </c>
    </row>
    <row r="346" spans="1:8" ht="45" customHeight="1" x14ac:dyDescent="0.25">
      <c r="A346" s="11" t="s">
        <v>576</v>
      </c>
      <c r="B346" s="12">
        <v>1200000</v>
      </c>
      <c r="C346" s="31" t="s">
        <v>663</v>
      </c>
      <c r="D346" s="31" t="s">
        <v>15</v>
      </c>
      <c r="E346" s="11" t="s">
        <v>577</v>
      </c>
      <c r="F346" s="13" t="s">
        <v>192</v>
      </c>
      <c r="G346" s="13">
        <v>178.4</v>
      </c>
      <c r="H346" s="13">
        <v>101</v>
      </c>
    </row>
    <row r="347" spans="1:8" ht="45" customHeight="1" x14ac:dyDescent="0.25">
      <c r="A347" s="11" t="s">
        <v>578</v>
      </c>
      <c r="B347" s="7">
        <v>1500000</v>
      </c>
      <c r="C347" s="28" t="s">
        <v>663</v>
      </c>
      <c r="D347" s="28" t="s">
        <v>15</v>
      </c>
      <c r="E347" s="11" t="s">
        <v>579</v>
      </c>
      <c r="F347" s="13" t="s">
        <v>140</v>
      </c>
      <c r="G347" s="13">
        <v>540</v>
      </c>
      <c r="H347" s="13">
        <v>47</v>
      </c>
    </row>
    <row r="348" spans="1:8" ht="45" customHeight="1" x14ac:dyDescent="0.25">
      <c r="A348" s="11" t="s">
        <v>580</v>
      </c>
      <c r="B348" s="7">
        <v>1000000</v>
      </c>
      <c r="C348" s="28" t="s">
        <v>663</v>
      </c>
      <c r="D348" s="28" t="s">
        <v>15</v>
      </c>
      <c r="E348" s="11" t="s">
        <v>581</v>
      </c>
      <c r="F348" s="13" t="s">
        <v>140</v>
      </c>
      <c r="G348" s="13">
        <v>2312</v>
      </c>
      <c r="H348" s="13">
        <v>300</v>
      </c>
    </row>
    <row r="349" spans="1:8" ht="45" customHeight="1" x14ac:dyDescent="0.25">
      <c r="A349" s="11" t="s">
        <v>582</v>
      </c>
      <c r="B349" s="12">
        <v>6755682.0800000001</v>
      </c>
      <c r="C349" s="31" t="s">
        <v>663</v>
      </c>
      <c r="D349" s="31" t="s">
        <v>15</v>
      </c>
      <c r="E349" s="11" t="s">
        <v>173</v>
      </c>
      <c r="F349" s="13" t="s">
        <v>192</v>
      </c>
      <c r="G349" s="13">
        <v>336</v>
      </c>
      <c r="H349" s="13">
        <v>70</v>
      </c>
    </row>
    <row r="350" spans="1:8" ht="45" customHeight="1" x14ac:dyDescent="0.25">
      <c r="A350" s="11" t="s">
        <v>583</v>
      </c>
      <c r="B350" s="12">
        <v>2415000</v>
      </c>
      <c r="C350" s="31" t="s">
        <v>663</v>
      </c>
      <c r="D350" s="31" t="s">
        <v>15</v>
      </c>
      <c r="E350" s="11" t="s">
        <v>584</v>
      </c>
      <c r="F350" s="13" t="s">
        <v>140</v>
      </c>
      <c r="G350" s="13">
        <v>829.75</v>
      </c>
      <c r="H350" s="13">
        <v>77</v>
      </c>
    </row>
    <row r="351" spans="1:8" ht="45" customHeight="1" x14ac:dyDescent="0.25">
      <c r="A351" s="11" t="s">
        <v>585</v>
      </c>
      <c r="B351" s="15">
        <f>2400000</f>
        <v>2400000</v>
      </c>
      <c r="C351" s="32" t="s">
        <v>663</v>
      </c>
      <c r="D351" s="32" t="s">
        <v>15</v>
      </c>
      <c r="E351" s="11" t="s">
        <v>234</v>
      </c>
      <c r="F351" s="13" t="s">
        <v>192</v>
      </c>
      <c r="G351" s="13">
        <v>99.6</v>
      </c>
      <c r="H351" s="13">
        <v>73</v>
      </c>
    </row>
    <row r="352" spans="1:8" ht="45" customHeight="1" x14ac:dyDescent="0.25">
      <c r="A352" s="11" t="s">
        <v>586</v>
      </c>
      <c r="B352" s="12">
        <v>1210000</v>
      </c>
      <c r="C352" s="31" t="s">
        <v>663</v>
      </c>
      <c r="D352" s="31" t="s">
        <v>15</v>
      </c>
      <c r="E352" s="11" t="s">
        <v>244</v>
      </c>
      <c r="F352" s="13" t="s">
        <v>140</v>
      </c>
      <c r="G352" s="13">
        <v>288</v>
      </c>
      <c r="H352" s="13">
        <v>225</v>
      </c>
    </row>
    <row r="353" spans="1:8" ht="45" customHeight="1" x14ac:dyDescent="0.25">
      <c r="A353" s="11" t="s">
        <v>587</v>
      </c>
      <c r="B353" s="12">
        <v>1850000</v>
      </c>
      <c r="C353" s="31" t="s">
        <v>663</v>
      </c>
      <c r="D353" s="31" t="s">
        <v>15</v>
      </c>
      <c r="E353" s="11" t="s">
        <v>249</v>
      </c>
      <c r="F353" s="13" t="s">
        <v>140</v>
      </c>
      <c r="G353" s="13">
        <v>132.94999999999999</v>
      </c>
      <c r="H353" s="13">
        <v>42</v>
      </c>
    </row>
    <row r="354" spans="1:8" ht="45" customHeight="1" x14ac:dyDescent="0.25">
      <c r="A354" s="11" t="s">
        <v>588</v>
      </c>
      <c r="B354" s="12">
        <v>1200000</v>
      </c>
      <c r="C354" s="31" t="s">
        <v>663</v>
      </c>
      <c r="D354" s="31" t="s">
        <v>15</v>
      </c>
      <c r="E354" s="11" t="s">
        <v>139</v>
      </c>
      <c r="F354" s="13" t="s">
        <v>140</v>
      </c>
      <c r="G354" s="13">
        <v>129.08000000000001</v>
      </c>
      <c r="H354" s="13">
        <v>70</v>
      </c>
    </row>
    <row r="355" spans="1:8" ht="45" customHeight="1" x14ac:dyDescent="0.25">
      <c r="A355" s="11" t="s">
        <v>589</v>
      </c>
      <c r="B355" s="12">
        <v>850000</v>
      </c>
      <c r="C355" s="31" t="s">
        <v>663</v>
      </c>
      <c r="D355" s="31" t="s">
        <v>15</v>
      </c>
      <c r="E355" s="11" t="s">
        <v>590</v>
      </c>
      <c r="F355" s="13" t="s">
        <v>140</v>
      </c>
      <c r="G355" s="13">
        <v>169.1</v>
      </c>
      <c r="H355" s="13">
        <v>564</v>
      </c>
    </row>
    <row r="356" spans="1:8" ht="45" customHeight="1" x14ac:dyDescent="0.25">
      <c r="A356" s="11" t="s">
        <v>591</v>
      </c>
      <c r="B356" s="12">
        <v>884518.1</v>
      </c>
      <c r="C356" s="31" t="s">
        <v>663</v>
      </c>
      <c r="D356" s="31" t="s">
        <v>15</v>
      </c>
      <c r="E356" s="11" t="s">
        <v>261</v>
      </c>
      <c r="F356" s="13" t="s">
        <v>140</v>
      </c>
      <c r="G356" s="13" t="s">
        <v>673</v>
      </c>
      <c r="H356" s="13" t="s">
        <v>673</v>
      </c>
    </row>
    <row r="357" spans="1:8" ht="45" customHeight="1" x14ac:dyDescent="0.25">
      <c r="A357" s="11" t="s">
        <v>246</v>
      </c>
      <c r="B357" s="12">
        <v>1482895.86</v>
      </c>
      <c r="C357" s="31" t="s">
        <v>663</v>
      </c>
      <c r="D357" s="31" t="s">
        <v>15</v>
      </c>
      <c r="E357" s="11" t="s">
        <v>247</v>
      </c>
      <c r="F357" s="13" t="s">
        <v>140</v>
      </c>
      <c r="G357" s="13">
        <v>80</v>
      </c>
      <c r="H357" s="13">
        <v>20</v>
      </c>
    </row>
    <row r="358" spans="1:8" ht="45" customHeight="1" x14ac:dyDescent="0.25">
      <c r="A358" s="11" t="s">
        <v>592</v>
      </c>
      <c r="B358" s="12">
        <v>1630000</v>
      </c>
      <c r="C358" s="31" t="s">
        <v>663</v>
      </c>
      <c r="D358" s="31" t="s">
        <v>15</v>
      </c>
      <c r="E358" s="11" t="s">
        <v>103</v>
      </c>
      <c r="F358" s="13" t="s">
        <v>140</v>
      </c>
      <c r="G358" s="13">
        <v>200</v>
      </c>
      <c r="H358" s="13">
        <v>281</v>
      </c>
    </row>
    <row r="359" spans="1:8" ht="45" customHeight="1" x14ac:dyDescent="0.25">
      <c r="A359" s="11" t="s">
        <v>593</v>
      </c>
      <c r="B359" s="12">
        <v>750000</v>
      </c>
      <c r="C359" s="31" t="s">
        <v>663</v>
      </c>
      <c r="D359" s="31" t="s">
        <v>15</v>
      </c>
      <c r="E359" s="11" t="s">
        <v>103</v>
      </c>
      <c r="F359" s="13" t="s">
        <v>140</v>
      </c>
      <c r="G359" s="13">
        <v>593</v>
      </c>
      <c r="H359" s="13">
        <v>54</v>
      </c>
    </row>
    <row r="360" spans="1:8" ht="45" customHeight="1" x14ac:dyDescent="0.25">
      <c r="A360" s="11" t="s">
        <v>594</v>
      </c>
      <c r="B360" s="12">
        <v>1500000</v>
      </c>
      <c r="C360" s="31" t="s">
        <v>663</v>
      </c>
      <c r="D360" s="31" t="s">
        <v>15</v>
      </c>
      <c r="E360" s="11" t="s">
        <v>139</v>
      </c>
      <c r="F360" s="13" t="s">
        <v>140</v>
      </c>
      <c r="G360" s="13">
        <v>510</v>
      </c>
      <c r="H360" s="13">
        <v>332</v>
      </c>
    </row>
    <row r="361" spans="1:8" ht="45" customHeight="1" x14ac:dyDescent="0.25">
      <c r="A361" s="11" t="s">
        <v>595</v>
      </c>
      <c r="B361" s="12">
        <v>1600000</v>
      </c>
      <c r="C361" s="31" t="s">
        <v>663</v>
      </c>
      <c r="D361" s="31" t="s">
        <v>15</v>
      </c>
      <c r="E361" s="11" t="s">
        <v>103</v>
      </c>
      <c r="F361" s="13" t="s">
        <v>140</v>
      </c>
      <c r="G361" s="13">
        <v>84</v>
      </c>
      <c r="H361" s="13">
        <v>39</v>
      </c>
    </row>
    <row r="362" spans="1:8" ht="45" customHeight="1" x14ac:dyDescent="0.25">
      <c r="A362" s="11" t="s">
        <v>596</v>
      </c>
      <c r="B362" s="7">
        <v>840624.89</v>
      </c>
      <c r="C362" s="28" t="s">
        <v>663</v>
      </c>
      <c r="D362" s="28" t="s">
        <v>15</v>
      </c>
      <c r="E362" s="11" t="s">
        <v>298</v>
      </c>
      <c r="F362" s="13" t="s">
        <v>192</v>
      </c>
      <c r="G362" s="13">
        <v>188.53</v>
      </c>
      <c r="H362" s="13">
        <v>48</v>
      </c>
    </row>
    <row r="363" spans="1:8" ht="45" customHeight="1" x14ac:dyDescent="0.25">
      <c r="A363" s="14" t="s">
        <v>597</v>
      </c>
      <c r="B363" s="12">
        <v>2350659</v>
      </c>
      <c r="C363" s="31" t="s">
        <v>663</v>
      </c>
      <c r="D363" s="31" t="s">
        <v>15</v>
      </c>
      <c r="E363" s="14" t="s">
        <v>47</v>
      </c>
      <c r="F363" s="13" t="s">
        <v>140</v>
      </c>
      <c r="G363" s="13">
        <v>178.17</v>
      </c>
      <c r="H363" s="13">
        <v>232</v>
      </c>
    </row>
    <row r="364" spans="1:8" ht="45" customHeight="1" x14ac:dyDescent="0.25">
      <c r="A364" s="11" t="s">
        <v>598</v>
      </c>
      <c r="B364" s="12">
        <v>5415000</v>
      </c>
      <c r="C364" s="31" t="s">
        <v>663</v>
      </c>
      <c r="D364" s="31" t="s">
        <v>15</v>
      </c>
      <c r="E364" s="11" t="s">
        <v>562</v>
      </c>
      <c r="F364" s="13" t="s">
        <v>140</v>
      </c>
      <c r="G364" s="13">
        <v>348</v>
      </c>
      <c r="H364" s="13">
        <v>83</v>
      </c>
    </row>
    <row r="365" spans="1:8" ht="45" customHeight="1" x14ac:dyDescent="0.25">
      <c r="A365" s="11" t="s">
        <v>599</v>
      </c>
      <c r="B365" s="12">
        <v>1200000</v>
      </c>
      <c r="C365" s="31" t="s">
        <v>663</v>
      </c>
      <c r="D365" s="31" t="s">
        <v>15</v>
      </c>
      <c r="E365" s="11" t="s">
        <v>71</v>
      </c>
      <c r="F365" s="13" t="s">
        <v>140</v>
      </c>
      <c r="G365" s="13">
        <v>562.5</v>
      </c>
      <c r="H365" s="13">
        <v>394</v>
      </c>
    </row>
    <row r="366" spans="1:8" ht="45" customHeight="1" x14ac:dyDescent="0.25">
      <c r="A366" s="11" t="s">
        <v>600</v>
      </c>
      <c r="B366" s="12">
        <v>1800000</v>
      </c>
      <c r="C366" s="31" t="s">
        <v>663</v>
      </c>
      <c r="D366" s="31" t="s">
        <v>15</v>
      </c>
      <c r="E366" s="11" t="s">
        <v>103</v>
      </c>
      <c r="F366" s="13" t="s">
        <v>140</v>
      </c>
      <c r="G366" s="13" t="s">
        <v>673</v>
      </c>
      <c r="H366" s="13" t="s">
        <v>673</v>
      </c>
    </row>
    <row r="367" spans="1:8" ht="45" customHeight="1" x14ac:dyDescent="0.25">
      <c r="A367" s="11" t="s">
        <v>601</v>
      </c>
      <c r="B367" s="12">
        <v>1000000</v>
      </c>
      <c r="C367" s="31" t="s">
        <v>663</v>
      </c>
      <c r="D367" s="31" t="s">
        <v>15</v>
      </c>
      <c r="E367" s="11" t="s">
        <v>602</v>
      </c>
      <c r="F367" s="13" t="s">
        <v>140</v>
      </c>
      <c r="G367" s="13">
        <v>245</v>
      </c>
      <c r="H367" s="13">
        <v>33</v>
      </c>
    </row>
    <row r="368" spans="1:8" ht="45" customHeight="1" x14ac:dyDescent="0.25">
      <c r="A368" s="11" t="s">
        <v>603</v>
      </c>
      <c r="B368" s="12">
        <v>1000000</v>
      </c>
      <c r="C368" s="31" t="s">
        <v>663</v>
      </c>
      <c r="D368" s="31" t="s">
        <v>15</v>
      </c>
      <c r="E368" s="11" t="s">
        <v>604</v>
      </c>
      <c r="F368" s="13" t="s">
        <v>140</v>
      </c>
      <c r="G368" s="13" t="s">
        <v>673</v>
      </c>
      <c r="H368" s="13" t="s">
        <v>673</v>
      </c>
    </row>
    <row r="369" spans="1:8" ht="45" customHeight="1" x14ac:dyDescent="0.25">
      <c r="A369" s="11" t="s">
        <v>605</v>
      </c>
      <c r="B369" s="12">
        <v>1000000</v>
      </c>
      <c r="C369" s="31" t="s">
        <v>663</v>
      </c>
      <c r="D369" s="31" t="s">
        <v>15</v>
      </c>
      <c r="E369" s="11" t="s">
        <v>606</v>
      </c>
      <c r="F369" s="13" t="s">
        <v>140</v>
      </c>
      <c r="G369" s="13">
        <v>306</v>
      </c>
      <c r="H369" s="13">
        <v>55</v>
      </c>
    </row>
    <row r="370" spans="1:8" ht="45" customHeight="1" x14ac:dyDescent="0.25">
      <c r="A370" s="11" t="s">
        <v>607</v>
      </c>
      <c r="B370" s="12">
        <v>900000</v>
      </c>
      <c r="C370" s="31" t="s">
        <v>663</v>
      </c>
      <c r="D370" s="31" t="s">
        <v>15</v>
      </c>
      <c r="E370" s="11" t="s">
        <v>608</v>
      </c>
      <c r="F370" s="13" t="s">
        <v>140</v>
      </c>
      <c r="G370" s="13">
        <v>198.52</v>
      </c>
      <c r="H370" s="13">
        <v>81</v>
      </c>
    </row>
    <row r="371" spans="1:8" ht="45" customHeight="1" x14ac:dyDescent="0.25">
      <c r="A371" s="11" t="s">
        <v>609</v>
      </c>
      <c r="B371" s="12">
        <v>700000</v>
      </c>
      <c r="C371" s="31" t="s">
        <v>663</v>
      </c>
      <c r="D371" s="31" t="s">
        <v>15</v>
      </c>
      <c r="E371" s="11" t="s">
        <v>610</v>
      </c>
      <c r="F371" s="13" t="s">
        <v>140</v>
      </c>
      <c r="G371" s="13">
        <v>540</v>
      </c>
      <c r="H371" s="13">
        <v>68</v>
      </c>
    </row>
    <row r="372" spans="1:8" ht="45" customHeight="1" x14ac:dyDescent="0.25">
      <c r="A372" s="11" t="s">
        <v>611</v>
      </c>
      <c r="B372" s="12">
        <v>2000000</v>
      </c>
      <c r="C372" s="31" t="s">
        <v>663</v>
      </c>
      <c r="D372" s="31" t="s">
        <v>15</v>
      </c>
      <c r="E372" s="11" t="s">
        <v>208</v>
      </c>
      <c r="F372" s="13" t="s">
        <v>140</v>
      </c>
      <c r="G372" s="13">
        <v>660</v>
      </c>
      <c r="H372" s="13">
        <v>153</v>
      </c>
    </row>
    <row r="373" spans="1:8" ht="45" customHeight="1" x14ac:dyDescent="0.25">
      <c r="A373" s="11" t="s">
        <v>612</v>
      </c>
      <c r="B373" s="12">
        <v>2000000</v>
      </c>
      <c r="C373" s="31" t="s">
        <v>663</v>
      </c>
      <c r="D373" s="31" t="s">
        <v>15</v>
      </c>
      <c r="E373" s="11" t="s">
        <v>562</v>
      </c>
      <c r="F373" s="13" t="s">
        <v>140</v>
      </c>
      <c r="G373" s="13" t="s">
        <v>673</v>
      </c>
      <c r="H373" s="13" t="s">
        <v>673</v>
      </c>
    </row>
    <row r="374" spans="1:8" ht="45" customHeight="1" x14ac:dyDescent="0.25">
      <c r="A374" s="11" t="s">
        <v>613</v>
      </c>
      <c r="B374" s="12">
        <v>2000000</v>
      </c>
      <c r="C374" s="31" t="s">
        <v>663</v>
      </c>
      <c r="D374" s="31" t="s">
        <v>15</v>
      </c>
      <c r="E374" s="11" t="s">
        <v>614</v>
      </c>
      <c r="F374" s="13" t="s">
        <v>140</v>
      </c>
      <c r="G374" s="13">
        <v>1041.5999999999999</v>
      </c>
      <c r="H374" s="13">
        <v>77</v>
      </c>
    </row>
    <row r="375" spans="1:8" ht="45" customHeight="1" x14ac:dyDescent="0.25">
      <c r="A375" s="11" t="s">
        <v>615</v>
      </c>
      <c r="B375" s="12">
        <v>2000000</v>
      </c>
      <c r="C375" s="31" t="s">
        <v>663</v>
      </c>
      <c r="D375" s="31" t="s">
        <v>15</v>
      </c>
      <c r="E375" s="11" t="s">
        <v>616</v>
      </c>
      <c r="F375" s="13" t="s">
        <v>140</v>
      </c>
      <c r="G375" s="13">
        <v>405</v>
      </c>
      <c r="H375" s="13">
        <v>42</v>
      </c>
    </row>
    <row r="376" spans="1:8" ht="45" customHeight="1" x14ac:dyDescent="0.25">
      <c r="A376" s="11" t="s">
        <v>617</v>
      </c>
      <c r="B376" s="12">
        <v>1000000</v>
      </c>
      <c r="C376" s="31" t="s">
        <v>663</v>
      </c>
      <c r="D376" s="31" t="s">
        <v>15</v>
      </c>
      <c r="E376" s="11" t="s">
        <v>618</v>
      </c>
      <c r="F376" s="13" t="s">
        <v>140</v>
      </c>
      <c r="G376" s="13">
        <v>1950.9</v>
      </c>
      <c r="H376" s="13">
        <v>236</v>
      </c>
    </row>
    <row r="377" spans="1:8" ht="45" customHeight="1" x14ac:dyDescent="0.25">
      <c r="A377" s="11" t="s">
        <v>619</v>
      </c>
      <c r="B377" s="12">
        <v>4000000</v>
      </c>
      <c r="C377" s="31" t="s">
        <v>663</v>
      </c>
      <c r="D377" s="31" t="s">
        <v>15</v>
      </c>
      <c r="E377" s="11" t="s">
        <v>507</v>
      </c>
      <c r="F377" s="13" t="s">
        <v>192</v>
      </c>
      <c r="G377" s="13">
        <v>62.44</v>
      </c>
      <c r="H377" s="13">
        <v>118</v>
      </c>
    </row>
    <row r="378" spans="1:8" ht="45" customHeight="1" x14ac:dyDescent="0.25">
      <c r="A378" s="11" t="s">
        <v>620</v>
      </c>
      <c r="B378" s="12">
        <v>900000</v>
      </c>
      <c r="C378" s="31" t="s">
        <v>663</v>
      </c>
      <c r="D378" s="31" t="s">
        <v>15</v>
      </c>
      <c r="E378" s="11" t="s">
        <v>97</v>
      </c>
      <c r="F378" s="13" t="s">
        <v>140</v>
      </c>
      <c r="G378" s="13">
        <v>423.69</v>
      </c>
      <c r="H378" s="13">
        <v>235</v>
      </c>
    </row>
    <row r="379" spans="1:8" ht="45" customHeight="1" x14ac:dyDescent="0.25">
      <c r="A379" s="11" t="s">
        <v>621</v>
      </c>
      <c r="B379" s="12">
        <v>650000</v>
      </c>
      <c r="C379" s="31" t="s">
        <v>663</v>
      </c>
      <c r="D379" s="31" t="s">
        <v>15</v>
      </c>
      <c r="E379" s="11" t="s">
        <v>622</v>
      </c>
      <c r="F379" s="13" t="s">
        <v>140</v>
      </c>
      <c r="G379" s="13" t="s">
        <v>673</v>
      </c>
      <c r="H379" s="13" t="s">
        <v>673</v>
      </c>
    </row>
    <row r="380" spans="1:8" ht="45" customHeight="1" x14ac:dyDescent="0.25">
      <c r="A380" s="11" t="s">
        <v>623</v>
      </c>
      <c r="B380" s="12">
        <v>1300000</v>
      </c>
      <c r="C380" s="31" t="s">
        <v>663</v>
      </c>
      <c r="D380" s="31" t="s">
        <v>15</v>
      </c>
      <c r="E380" s="11" t="s">
        <v>624</v>
      </c>
      <c r="F380" s="13" t="s">
        <v>140</v>
      </c>
      <c r="G380" s="13">
        <v>226.21</v>
      </c>
      <c r="H380" s="13">
        <v>102</v>
      </c>
    </row>
    <row r="381" spans="1:8" ht="45" customHeight="1" x14ac:dyDescent="0.25">
      <c r="A381" s="11" t="s">
        <v>625</v>
      </c>
      <c r="B381" s="12">
        <v>550000</v>
      </c>
      <c r="C381" s="31" t="s">
        <v>663</v>
      </c>
      <c r="D381" s="31" t="s">
        <v>15</v>
      </c>
      <c r="E381" s="11" t="s">
        <v>626</v>
      </c>
      <c r="F381" s="13" t="s">
        <v>192</v>
      </c>
      <c r="G381" s="13">
        <v>73.8</v>
      </c>
      <c r="H381" s="13">
        <v>308</v>
      </c>
    </row>
    <row r="382" spans="1:8" ht="45" customHeight="1" x14ac:dyDescent="0.25">
      <c r="A382" s="11" t="s">
        <v>627</v>
      </c>
      <c r="B382" s="12">
        <v>1000000</v>
      </c>
      <c r="C382" s="31" t="s">
        <v>663</v>
      </c>
      <c r="D382" s="31" t="s">
        <v>15</v>
      </c>
      <c r="E382" s="11" t="s">
        <v>388</v>
      </c>
      <c r="F382" s="13" t="s">
        <v>140</v>
      </c>
      <c r="G382" s="13">
        <v>55.98</v>
      </c>
      <c r="H382" s="13">
        <v>117</v>
      </c>
    </row>
    <row r="383" spans="1:8" ht="45" customHeight="1" x14ac:dyDescent="0.25">
      <c r="A383" s="11" t="s">
        <v>628</v>
      </c>
      <c r="B383" s="12">
        <v>1200000</v>
      </c>
      <c r="C383" s="31" t="s">
        <v>663</v>
      </c>
      <c r="D383" s="31" t="s">
        <v>15</v>
      </c>
      <c r="E383" s="11" t="s">
        <v>423</v>
      </c>
      <c r="F383" s="13" t="s">
        <v>140</v>
      </c>
      <c r="G383" s="13">
        <v>598</v>
      </c>
      <c r="H383" s="13">
        <v>55</v>
      </c>
    </row>
    <row r="384" spans="1:8" ht="45" customHeight="1" x14ac:dyDescent="0.25">
      <c r="A384" s="11" t="s">
        <v>629</v>
      </c>
      <c r="B384" s="12">
        <v>2000000</v>
      </c>
      <c r="C384" s="31" t="s">
        <v>663</v>
      </c>
      <c r="D384" s="31" t="s">
        <v>15</v>
      </c>
      <c r="E384" s="11" t="s">
        <v>630</v>
      </c>
      <c r="F384" s="13" t="s">
        <v>140</v>
      </c>
      <c r="G384" s="13">
        <v>153</v>
      </c>
      <c r="H384" s="13">
        <v>65</v>
      </c>
    </row>
    <row r="385" spans="1:8" ht="45" customHeight="1" x14ac:dyDescent="0.25">
      <c r="A385" s="11" t="s">
        <v>631</v>
      </c>
      <c r="B385" s="7">
        <v>400000</v>
      </c>
      <c r="C385" s="28" t="s">
        <v>663</v>
      </c>
      <c r="D385" s="28" t="s">
        <v>15</v>
      </c>
      <c r="E385" s="11" t="s">
        <v>626</v>
      </c>
      <c r="F385" s="13" t="s">
        <v>140</v>
      </c>
      <c r="G385" s="13">
        <v>621.86</v>
      </c>
      <c r="H385" s="13">
        <v>428</v>
      </c>
    </row>
    <row r="386" spans="1:8" ht="45" customHeight="1" x14ac:dyDescent="0.25">
      <c r="A386" s="11" t="s">
        <v>632</v>
      </c>
      <c r="B386" s="7">
        <v>2500000</v>
      </c>
      <c r="C386" s="28" t="s">
        <v>663</v>
      </c>
      <c r="D386" s="28" t="s">
        <v>15</v>
      </c>
      <c r="E386" s="11" t="s">
        <v>215</v>
      </c>
      <c r="F386" s="13" t="s">
        <v>140</v>
      </c>
      <c r="G386" s="13" t="s">
        <v>673</v>
      </c>
      <c r="H386" s="13" t="s">
        <v>673</v>
      </c>
    </row>
    <row r="387" spans="1:8" ht="45" customHeight="1" x14ac:dyDescent="0.25">
      <c r="A387" s="11" t="s">
        <v>633</v>
      </c>
      <c r="B387" s="7">
        <v>2500000</v>
      </c>
      <c r="C387" s="28" t="s">
        <v>663</v>
      </c>
      <c r="D387" s="28" t="s">
        <v>15</v>
      </c>
      <c r="E387" s="6" t="s">
        <v>492</v>
      </c>
      <c r="F387" s="13" t="s">
        <v>140</v>
      </c>
      <c r="G387" s="13">
        <v>375</v>
      </c>
      <c r="H387" s="13">
        <v>409</v>
      </c>
    </row>
    <row r="388" spans="1:8" ht="45" customHeight="1" x14ac:dyDescent="0.25">
      <c r="A388" s="11" t="s">
        <v>634</v>
      </c>
      <c r="B388" s="7">
        <v>2500000</v>
      </c>
      <c r="C388" s="28" t="s">
        <v>663</v>
      </c>
      <c r="D388" s="28" t="s">
        <v>15</v>
      </c>
      <c r="E388" s="6" t="s">
        <v>635</v>
      </c>
      <c r="F388" s="13" t="s">
        <v>192</v>
      </c>
      <c r="G388" s="13">
        <v>112.32</v>
      </c>
      <c r="H388" s="13">
        <v>107</v>
      </c>
    </row>
    <row r="389" spans="1:8" ht="45" customHeight="1" x14ac:dyDescent="0.25">
      <c r="A389" s="11" t="s">
        <v>636</v>
      </c>
      <c r="B389" s="7">
        <v>857345.98</v>
      </c>
      <c r="C389" s="28" t="s">
        <v>663</v>
      </c>
      <c r="D389" s="28" t="s">
        <v>15</v>
      </c>
      <c r="E389" s="6" t="s">
        <v>637</v>
      </c>
      <c r="F389" s="13" t="s">
        <v>192</v>
      </c>
      <c r="G389" s="13" t="s">
        <v>673</v>
      </c>
      <c r="H389" s="13" t="s">
        <v>673</v>
      </c>
    </row>
    <row r="390" spans="1:8" ht="45" customHeight="1" x14ac:dyDescent="0.25">
      <c r="A390" s="11" t="s">
        <v>638</v>
      </c>
      <c r="B390" s="7">
        <v>1200000</v>
      </c>
      <c r="C390" s="28" t="s">
        <v>663</v>
      </c>
      <c r="D390" s="28" t="s">
        <v>15</v>
      </c>
      <c r="E390" s="6" t="s">
        <v>13</v>
      </c>
      <c r="F390" s="13" t="s">
        <v>140</v>
      </c>
      <c r="G390" s="13">
        <v>400</v>
      </c>
      <c r="H390" s="13">
        <v>290</v>
      </c>
    </row>
    <row r="391" spans="1:8" ht="45" customHeight="1" x14ac:dyDescent="0.25">
      <c r="A391" s="11" t="s">
        <v>639</v>
      </c>
      <c r="B391" s="7">
        <v>1200000</v>
      </c>
      <c r="C391" s="28" t="s">
        <v>663</v>
      </c>
      <c r="D391" s="28" t="s">
        <v>15</v>
      </c>
      <c r="E391" s="6" t="s">
        <v>298</v>
      </c>
      <c r="F391" s="13" t="s">
        <v>140</v>
      </c>
      <c r="G391" s="13">
        <v>370</v>
      </c>
      <c r="H391" s="13">
        <v>548</v>
      </c>
    </row>
    <row r="392" spans="1:8" ht="45" customHeight="1" x14ac:dyDescent="0.25">
      <c r="A392" s="11" t="s">
        <v>640</v>
      </c>
      <c r="B392" s="7">
        <v>1000000</v>
      </c>
      <c r="C392" s="28" t="s">
        <v>663</v>
      </c>
      <c r="D392" s="28" t="s">
        <v>15</v>
      </c>
      <c r="E392" s="6" t="s">
        <v>208</v>
      </c>
      <c r="F392" s="13" t="s">
        <v>140</v>
      </c>
      <c r="G392" s="13" t="s">
        <v>673</v>
      </c>
      <c r="H392" s="13" t="s">
        <v>673</v>
      </c>
    </row>
    <row r="393" spans="1:8" ht="45" customHeight="1" x14ac:dyDescent="0.25">
      <c r="A393" s="11" t="s">
        <v>641</v>
      </c>
      <c r="B393" s="7">
        <v>1000000</v>
      </c>
      <c r="C393" s="28" t="s">
        <v>663</v>
      </c>
      <c r="D393" s="28" t="s">
        <v>15</v>
      </c>
      <c r="E393" s="6" t="s">
        <v>287</v>
      </c>
      <c r="F393" s="13" t="s">
        <v>140</v>
      </c>
      <c r="G393" s="13" t="s">
        <v>673</v>
      </c>
      <c r="H393" s="13" t="s">
        <v>673</v>
      </c>
    </row>
    <row r="394" spans="1:8" ht="45" customHeight="1" x14ac:dyDescent="0.25">
      <c r="A394" s="11" t="s">
        <v>642</v>
      </c>
      <c r="B394" s="7">
        <v>981668.84</v>
      </c>
      <c r="C394" s="28" t="s">
        <v>663</v>
      </c>
      <c r="D394" s="28" t="s">
        <v>15</v>
      </c>
      <c r="E394" s="6" t="s">
        <v>464</v>
      </c>
      <c r="F394" s="13" t="s">
        <v>140</v>
      </c>
      <c r="G394" s="13">
        <v>264.44</v>
      </c>
      <c r="H394" s="13">
        <v>165</v>
      </c>
    </row>
    <row r="395" spans="1:8" ht="45" customHeight="1" x14ac:dyDescent="0.25">
      <c r="A395" s="11" t="s">
        <v>643</v>
      </c>
      <c r="B395" s="12">
        <v>800000</v>
      </c>
      <c r="C395" s="31" t="s">
        <v>663</v>
      </c>
      <c r="D395" s="31" t="s">
        <v>15</v>
      </c>
      <c r="E395" s="11" t="s">
        <v>644</v>
      </c>
      <c r="F395" s="13" t="s">
        <v>140</v>
      </c>
      <c r="G395" s="13" t="s">
        <v>673</v>
      </c>
      <c r="H395" s="13" t="s">
        <v>673</v>
      </c>
    </row>
    <row r="396" spans="1:8" ht="45" customHeight="1" x14ac:dyDescent="0.25">
      <c r="A396" s="11" t="s">
        <v>645</v>
      </c>
      <c r="B396" s="12">
        <v>2500000</v>
      </c>
      <c r="C396" s="31" t="s">
        <v>663</v>
      </c>
      <c r="D396" s="31" t="s">
        <v>15</v>
      </c>
      <c r="E396" s="11" t="s">
        <v>646</v>
      </c>
      <c r="F396" s="13" t="s">
        <v>192</v>
      </c>
      <c r="G396" s="13" t="s">
        <v>673</v>
      </c>
      <c r="H396" s="13" t="s">
        <v>673</v>
      </c>
    </row>
    <row r="397" spans="1:8" ht="45" customHeight="1" x14ac:dyDescent="0.25">
      <c r="A397" s="11" t="s">
        <v>669</v>
      </c>
      <c r="B397" s="12">
        <f>8000000+410503.58-172823.85+18674641.23+19000000+37017180.37-75189048.46-200000+12476676.6999998+461678.16-3650789-2500000-3255345-4220567+41159+1212683.07-245612.14+637336.14-2428350.15+45+831994.09-410910.5+112828.26-10.41+410910.5+851337.83-423901.76+236677.84-459121.58-1025099.94+162883.69-100000-2464.09+71456.32+1150789-100000+176774.22-500000+1078708.59+292871.66</f>
        <v>8425091.3699998073</v>
      </c>
      <c r="C397" s="31" t="s">
        <v>663</v>
      </c>
      <c r="D397" s="31" t="s">
        <v>15</v>
      </c>
      <c r="E397" s="11"/>
      <c r="F397" s="13" t="s">
        <v>140</v>
      </c>
      <c r="G397" s="13" t="s">
        <v>673</v>
      </c>
      <c r="H397" s="13" t="s">
        <v>673</v>
      </c>
    </row>
    <row r="398" spans="1:8" ht="45" customHeight="1" x14ac:dyDescent="0.25">
      <c r="A398" s="11" t="s">
        <v>647</v>
      </c>
      <c r="B398" s="12">
        <v>300000</v>
      </c>
      <c r="C398" s="31" t="s">
        <v>663</v>
      </c>
      <c r="D398" s="31" t="s">
        <v>15</v>
      </c>
      <c r="E398" s="11" t="s">
        <v>15</v>
      </c>
      <c r="F398" s="13" t="s">
        <v>140</v>
      </c>
      <c r="G398" s="13" t="s">
        <v>673</v>
      </c>
      <c r="H398" s="13" t="s">
        <v>673</v>
      </c>
    </row>
    <row r="399" spans="1:8" ht="45" customHeight="1" x14ac:dyDescent="0.25">
      <c r="A399" s="11" t="s">
        <v>648</v>
      </c>
      <c r="B399" s="12">
        <v>1500000</v>
      </c>
      <c r="C399" s="31" t="s">
        <v>663</v>
      </c>
      <c r="D399" s="31" t="s">
        <v>15</v>
      </c>
      <c r="E399" s="11" t="s">
        <v>15</v>
      </c>
      <c r="F399" s="13" t="s">
        <v>140</v>
      </c>
      <c r="G399" s="13" t="s">
        <v>673</v>
      </c>
      <c r="H399" s="13" t="s">
        <v>673</v>
      </c>
    </row>
    <row r="400" spans="1:8" ht="45" customHeight="1" x14ac:dyDescent="0.25">
      <c r="A400" s="11" t="s">
        <v>649</v>
      </c>
      <c r="B400" s="12">
        <v>3000000</v>
      </c>
      <c r="C400" s="31" t="s">
        <v>663</v>
      </c>
      <c r="D400" s="31" t="s">
        <v>15</v>
      </c>
      <c r="E400" s="11" t="s">
        <v>15</v>
      </c>
      <c r="F400" s="13" t="s">
        <v>140</v>
      </c>
      <c r="G400" s="13" t="s">
        <v>673</v>
      </c>
      <c r="H400" s="13" t="s">
        <v>673</v>
      </c>
    </row>
    <row r="401" spans="1:8" ht="25.5" customHeight="1" x14ac:dyDescent="0.25">
      <c r="A401" s="17" t="s">
        <v>650</v>
      </c>
      <c r="B401" s="20">
        <f>+SUM(B133:B400)</f>
        <v>592861896.6099999</v>
      </c>
      <c r="C401" s="30"/>
      <c r="D401" s="30"/>
      <c r="E401" s="18"/>
      <c r="F401" s="16"/>
      <c r="G401" s="16"/>
      <c r="H401" s="16"/>
    </row>
    <row r="402" spans="1:8" ht="45" customHeight="1" x14ac:dyDescent="0.25">
      <c r="A402" s="9" t="s">
        <v>651</v>
      </c>
      <c r="B402" s="7">
        <v>300000</v>
      </c>
      <c r="C402" s="28" t="s">
        <v>663</v>
      </c>
      <c r="D402" s="28" t="s">
        <v>15</v>
      </c>
      <c r="E402" s="11" t="s">
        <v>15</v>
      </c>
      <c r="F402" s="13" t="s">
        <v>672</v>
      </c>
      <c r="G402" s="13" t="s">
        <v>673</v>
      </c>
      <c r="H402" s="13" t="s">
        <v>673</v>
      </c>
    </row>
    <row r="403" spans="1:8" ht="45" customHeight="1" x14ac:dyDescent="0.25">
      <c r="A403" s="9" t="s">
        <v>652</v>
      </c>
      <c r="B403" s="7">
        <v>2468712</v>
      </c>
      <c r="C403" s="28" t="s">
        <v>663</v>
      </c>
      <c r="D403" s="28" t="s">
        <v>15</v>
      </c>
      <c r="E403" s="11" t="s">
        <v>15</v>
      </c>
      <c r="F403" s="13" t="s">
        <v>672</v>
      </c>
      <c r="G403" s="13" t="s">
        <v>673</v>
      </c>
      <c r="H403" s="13" t="s">
        <v>673</v>
      </c>
    </row>
    <row r="404" spans="1:8" ht="33.450000000000003" customHeight="1" x14ac:dyDescent="0.25">
      <c r="A404" s="17" t="s">
        <v>653</v>
      </c>
      <c r="B404" s="20">
        <f>SUM(B402:B403)</f>
        <v>2768712</v>
      </c>
      <c r="C404" s="30" t="s">
        <v>663</v>
      </c>
      <c r="D404" s="30" t="s">
        <v>15</v>
      </c>
      <c r="E404" s="18"/>
      <c r="F404" s="16"/>
      <c r="G404" s="16"/>
      <c r="H404" s="16"/>
    </row>
    <row r="405" spans="1:8" ht="45.6" customHeight="1" x14ac:dyDescent="0.25">
      <c r="A405" s="11" t="s">
        <v>654</v>
      </c>
      <c r="B405" s="7">
        <f>2108283.46+2677575.97+70011.8</f>
        <v>4855871.2299999995</v>
      </c>
      <c r="C405" s="28" t="s">
        <v>663</v>
      </c>
      <c r="D405" s="28" t="s">
        <v>15</v>
      </c>
      <c r="E405" s="11" t="s">
        <v>15</v>
      </c>
      <c r="F405" s="13" t="s">
        <v>140</v>
      </c>
      <c r="G405" s="13">
        <v>1340.75</v>
      </c>
      <c r="H405" s="13">
        <v>500</v>
      </c>
    </row>
    <row r="406" spans="1:8" ht="42" customHeight="1" x14ac:dyDescent="0.25">
      <c r="A406" s="11" t="s">
        <v>655</v>
      </c>
      <c r="B406" s="7">
        <f>8370247.19-2870247.19+2000000-70011.8-0.1</f>
        <v>7429988.1000000006</v>
      </c>
      <c r="C406" s="28" t="s">
        <v>663</v>
      </c>
      <c r="D406" s="28" t="s">
        <v>15</v>
      </c>
      <c r="E406" s="11" t="s">
        <v>15</v>
      </c>
      <c r="F406" s="13" t="s">
        <v>140</v>
      </c>
      <c r="G406" s="13">
        <v>366.3</v>
      </c>
      <c r="H406" s="13">
        <v>5000</v>
      </c>
    </row>
    <row r="407" spans="1:8" ht="28.05" customHeight="1" x14ac:dyDescent="0.25">
      <c r="A407" s="17" t="s">
        <v>656</v>
      </c>
      <c r="B407" s="20">
        <f>SUM(B405:B406)</f>
        <v>12285859.33</v>
      </c>
      <c r="C407" s="30"/>
      <c r="D407" s="30"/>
      <c r="E407" s="16"/>
      <c r="F407" s="16"/>
      <c r="G407" s="16"/>
      <c r="H407" s="16"/>
    </row>
    <row r="408" spans="1:8" ht="23.55" customHeight="1" x14ac:dyDescent="0.25">
      <c r="A408" s="24"/>
      <c r="B408" s="25"/>
      <c r="C408" s="34"/>
      <c r="D408" s="34"/>
      <c r="E408" s="23"/>
    </row>
    <row r="409" spans="1:8" ht="8.5500000000000007" customHeight="1" x14ac:dyDescent="0.25">
      <c r="A409" s="23"/>
      <c r="B409" s="26"/>
      <c r="C409" s="35"/>
      <c r="D409" s="35"/>
      <c r="E409" s="23"/>
    </row>
  </sheetData>
  <mergeCells count="14">
    <mergeCell ref="F9:G9"/>
    <mergeCell ref="H8:H10"/>
    <mergeCell ref="F8:G8"/>
    <mergeCell ref="A2:H2"/>
    <mergeCell ref="A3:H3"/>
    <mergeCell ref="A4:H4"/>
    <mergeCell ref="A5:H5"/>
    <mergeCell ref="A6:H6"/>
    <mergeCell ref="A8:A10"/>
    <mergeCell ref="B8:B10"/>
    <mergeCell ref="C8:E8"/>
    <mergeCell ref="C9:C10"/>
    <mergeCell ref="D9:D10"/>
    <mergeCell ref="E9:E10"/>
  </mergeCells>
  <printOptions horizontalCentered="1"/>
  <pageMargins left="0.24" right="0.15748031496062992" top="0.42" bottom="0.45" header="0.24" footer="0.23"/>
  <pageSetup scale="60" fitToHeight="0" orientation="portrait" r:id="rId1"/>
  <headerFooter>
    <oddFooter>&amp;C&amp;"Arial,Negrita"&amp;11&amp;P DE &amp;N</oddFooter>
  </headerFooter>
  <rowBreaks count="3" manualBreakCount="3">
    <brk id="369" max="7" man="1"/>
    <brk id="390" max="7" man="1"/>
    <brk id="42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IC-26</vt:lpstr>
      <vt:lpstr>'IC-26'!Área_de_impresión</vt:lpstr>
      <vt:lpstr>'IC-26'!Títulos_a_imprimir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Ailet Damian</dc:creator>
  <cp:lastModifiedBy>Presidencia</cp:lastModifiedBy>
  <cp:lastPrinted>2024-08-09T22:40:02Z</cp:lastPrinted>
  <dcterms:created xsi:type="dcterms:W3CDTF">2024-08-02T21:19:15Z</dcterms:created>
  <dcterms:modified xsi:type="dcterms:W3CDTF">2024-08-16T03:11:32Z</dcterms:modified>
</cp:coreProperties>
</file>